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9.2020_K1_OBHbyt_Špa\"/>
    </mc:Choice>
  </mc:AlternateContent>
  <bookViews>
    <workbookView xWindow="0" yWindow="0" windowWidth="28140" windowHeight="8355" activeTab="1"/>
  </bookViews>
  <sheets>
    <sheet name="Rekapitulace stavby" sheetId="1" r:id="rId1"/>
    <sheet name="1 - Bezbariérové řešení b..." sheetId="2" r:id="rId2"/>
  </sheets>
  <definedNames>
    <definedName name="_xlnm._FilterDatabase" localSheetId="1" hidden="1">'1 - Bezbariérové řešení b...'!$C$140:$K$427</definedName>
    <definedName name="_xlnm.Print_Titles" localSheetId="1">'1 - Bezbariérové řešení b...'!$140:$140</definedName>
    <definedName name="_xlnm.Print_Titles" localSheetId="0">'Rekapitulace stavby'!$92:$92</definedName>
    <definedName name="_xlnm.Print_Area" localSheetId="1">'1 - Bezbariérové řešení b...'!$C$4:$J$76,'1 - Bezbariérové řešení b...'!$C$82:$J$122,'1 - Bezbariérové řešení b...'!$C$128:$K$427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27" i="2"/>
  <c r="BH427" i="2"/>
  <c r="BG427" i="2"/>
  <c r="BE427" i="2"/>
  <c r="T427" i="2"/>
  <c r="T426" i="2"/>
  <c r="R427" i="2"/>
  <c r="R426" i="2" s="1"/>
  <c r="P427" i="2"/>
  <c r="P426" i="2"/>
  <c r="BI425" i="2"/>
  <c r="BH425" i="2"/>
  <c r="BG425" i="2"/>
  <c r="BE425" i="2"/>
  <c r="T425" i="2"/>
  <c r="T424" i="2" s="1"/>
  <c r="T423" i="2" s="1"/>
  <c r="R425" i="2"/>
  <c r="R424" i="2"/>
  <c r="R423" i="2" s="1"/>
  <c r="P425" i="2"/>
  <c r="P424" i="2"/>
  <c r="P423" i="2"/>
  <c r="BI422" i="2"/>
  <c r="BH422" i="2"/>
  <c r="BG422" i="2"/>
  <c r="BE422" i="2"/>
  <c r="T422" i="2"/>
  <c r="R422" i="2"/>
  <c r="P422" i="2"/>
  <c r="BI419" i="2"/>
  <c r="BH419" i="2"/>
  <c r="BG419" i="2"/>
  <c r="BE419" i="2"/>
  <c r="T419" i="2"/>
  <c r="R419" i="2"/>
  <c r="P419" i="2"/>
  <c r="BI416" i="2"/>
  <c r="BH416" i="2"/>
  <c r="BG416" i="2"/>
  <c r="BE416" i="2"/>
  <c r="T416" i="2"/>
  <c r="R416" i="2"/>
  <c r="P416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T276" i="2"/>
  <c r="R277" i="2"/>
  <c r="R276" i="2" s="1"/>
  <c r="P277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7" i="2"/>
  <c r="F135" i="2"/>
  <c r="E133" i="2"/>
  <c r="J91" i="2"/>
  <c r="F91" i="2"/>
  <c r="F89" i="2"/>
  <c r="E87" i="2"/>
  <c r="J24" i="2"/>
  <c r="E24" i="2"/>
  <c r="J92" i="2"/>
  <c r="J23" i="2"/>
  <c r="J18" i="2"/>
  <c r="E18" i="2"/>
  <c r="F138" i="2"/>
  <c r="J17" i="2"/>
  <c r="J12" i="2"/>
  <c r="J135" i="2"/>
  <c r="E7" i="2"/>
  <c r="E131" i="2" s="1"/>
  <c r="L90" i="1"/>
  <c r="AM90" i="1"/>
  <c r="AM89" i="1"/>
  <c r="L89" i="1"/>
  <c r="AM87" i="1"/>
  <c r="L87" i="1"/>
  <c r="L85" i="1"/>
  <c r="L84" i="1"/>
  <c r="BK427" i="2"/>
  <c r="J427" i="2"/>
  <c r="J425" i="2"/>
  <c r="BK422" i="2"/>
  <c r="BK419" i="2"/>
  <c r="BK416" i="2"/>
  <c r="J407" i="2"/>
  <c r="J405" i="2"/>
  <c r="J404" i="2"/>
  <c r="J397" i="2"/>
  <c r="BK395" i="2"/>
  <c r="BK394" i="2"/>
  <c r="BK393" i="2"/>
  <c r="J392" i="2"/>
  <c r="J390" i="2"/>
  <c r="BK385" i="2"/>
  <c r="BK383" i="2"/>
  <c r="BK380" i="2"/>
  <c r="BK378" i="2"/>
  <c r="BK377" i="2"/>
  <c r="BK375" i="2"/>
  <c r="BK374" i="2"/>
  <c r="J374" i="2"/>
  <c r="J372" i="2"/>
  <c r="J371" i="2"/>
  <c r="BK370" i="2"/>
  <c r="BK366" i="2"/>
  <c r="BK365" i="2"/>
  <c r="BK360" i="2"/>
  <c r="J359" i="2"/>
  <c r="J353" i="2"/>
  <c r="J351" i="2"/>
  <c r="J350" i="2"/>
  <c r="BK349" i="2"/>
  <c r="J348" i="2"/>
  <c r="J346" i="2"/>
  <c r="BK345" i="2"/>
  <c r="BK344" i="2"/>
  <c r="J343" i="2"/>
  <c r="BK342" i="2"/>
  <c r="BK341" i="2"/>
  <c r="BK340" i="2"/>
  <c r="J339" i="2"/>
  <c r="J338" i="2"/>
  <c r="J337" i="2"/>
  <c r="BK335" i="2"/>
  <c r="J334" i="2"/>
  <c r="BK328" i="2"/>
  <c r="J325" i="2"/>
  <c r="BK323" i="2"/>
  <c r="BK319" i="2"/>
  <c r="BK309" i="2"/>
  <c r="BK308" i="2"/>
  <c r="J298" i="2"/>
  <c r="BK294" i="2"/>
  <c r="BK287" i="2"/>
  <c r="J285" i="2"/>
  <c r="J283" i="2"/>
  <c r="J282" i="2"/>
  <c r="J281" i="2"/>
  <c r="J280" i="2"/>
  <c r="J279" i="2"/>
  <c r="BK277" i="2"/>
  <c r="J275" i="2"/>
  <c r="J274" i="2"/>
  <c r="J273" i="2"/>
  <c r="BK272" i="2"/>
  <c r="J271" i="2"/>
  <c r="J269" i="2"/>
  <c r="J268" i="2"/>
  <c r="BK267" i="2"/>
  <c r="J266" i="2"/>
  <c r="J265" i="2"/>
  <c r="J264" i="2"/>
  <c r="BK263" i="2"/>
  <c r="J262" i="2"/>
  <c r="J261" i="2"/>
  <c r="BK260" i="2"/>
  <c r="BK259" i="2"/>
  <c r="BK258" i="2"/>
  <c r="J257" i="2"/>
  <c r="BK256" i="2"/>
  <c r="J255" i="2"/>
  <c r="J254" i="2"/>
  <c r="BK253" i="2"/>
  <c r="J252" i="2"/>
  <c r="BK251" i="2"/>
  <c r="J250" i="2"/>
  <c r="BK249" i="2"/>
  <c r="BK248" i="2"/>
  <c r="BK247" i="2"/>
  <c r="BK241" i="2"/>
  <c r="BK240" i="2"/>
  <c r="BK239" i="2"/>
  <c r="BK238" i="2"/>
  <c r="BK237" i="2"/>
  <c r="BK236" i="2"/>
  <c r="J234" i="2"/>
  <c r="J233" i="2"/>
  <c r="J231" i="2"/>
  <c r="BK230" i="2"/>
  <c r="BK229" i="2"/>
  <c r="BK228" i="2"/>
  <c r="BK227" i="2"/>
  <c r="BK226" i="2"/>
  <c r="BK224" i="2"/>
  <c r="BK223" i="2"/>
  <c r="J222" i="2"/>
  <c r="J221" i="2"/>
  <c r="J220" i="2"/>
  <c r="J219" i="2"/>
  <c r="J217" i="2"/>
  <c r="BK216" i="2"/>
  <c r="BK214" i="2"/>
  <c r="J213" i="2"/>
  <c r="BK211" i="2"/>
  <c r="J208" i="2"/>
  <c r="BK207" i="2"/>
  <c r="BK204" i="2"/>
  <c r="BK199" i="2"/>
  <c r="BK196" i="2"/>
  <c r="BK191" i="2"/>
  <c r="BK187" i="2"/>
  <c r="J186" i="2"/>
  <c r="J185" i="2"/>
  <c r="J183" i="2"/>
  <c r="J181" i="2"/>
  <c r="BK180" i="2"/>
  <c r="J178" i="2"/>
  <c r="J177" i="2"/>
  <c r="BK174" i="2"/>
  <c r="J171" i="2"/>
  <c r="J164" i="2"/>
  <c r="BK162" i="2"/>
  <c r="BK158" i="2"/>
  <c r="J156" i="2"/>
  <c r="J153" i="2"/>
  <c r="BK152" i="2"/>
  <c r="BK151" i="2"/>
  <c r="J150" i="2"/>
  <c r="J148" i="2"/>
  <c r="BK146" i="2"/>
  <c r="BK145" i="2"/>
  <c r="J144" i="2"/>
  <c r="AS94" i="1"/>
  <c r="BK425" i="2"/>
  <c r="J422" i="2"/>
  <c r="J419" i="2"/>
  <c r="J416" i="2"/>
  <c r="BK407" i="2"/>
  <c r="BK405" i="2"/>
  <c r="BK404" i="2"/>
  <c r="BK397" i="2"/>
  <c r="J395" i="2"/>
  <c r="J394" i="2"/>
  <c r="J393" i="2"/>
  <c r="BK392" i="2"/>
  <c r="BK390" i="2"/>
  <c r="J385" i="2"/>
  <c r="J383" i="2"/>
  <c r="J380" i="2"/>
  <c r="J378" i="2"/>
  <c r="J377" i="2"/>
  <c r="J375" i="2"/>
  <c r="BK372" i="2"/>
  <c r="BK371" i="2"/>
  <c r="J370" i="2"/>
  <c r="J366" i="2"/>
  <c r="J365" i="2"/>
  <c r="J360" i="2"/>
  <c r="BK359" i="2"/>
  <c r="BK353" i="2"/>
  <c r="BK351" i="2"/>
  <c r="BK350" i="2"/>
  <c r="J349" i="2"/>
  <c r="BK348" i="2"/>
  <c r="BK346" i="2"/>
  <c r="J345" i="2"/>
  <c r="J344" i="2"/>
  <c r="BK343" i="2"/>
  <c r="J342" i="2"/>
  <c r="J341" i="2"/>
  <c r="J340" i="2"/>
  <c r="BK339" i="2"/>
  <c r="BK338" i="2"/>
  <c r="BK337" i="2"/>
  <c r="J335" i="2"/>
  <c r="BK334" i="2"/>
  <c r="J328" i="2"/>
  <c r="BK325" i="2"/>
  <c r="J323" i="2"/>
  <c r="J319" i="2"/>
  <c r="J309" i="2"/>
  <c r="J308" i="2"/>
  <c r="BK298" i="2"/>
  <c r="J294" i="2"/>
  <c r="J287" i="2"/>
  <c r="BK285" i="2"/>
  <c r="BK283" i="2"/>
  <c r="BK282" i="2"/>
  <c r="BK281" i="2"/>
  <c r="BK280" i="2"/>
  <c r="BK279" i="2"/>
  <c r="J277" i="2"/>
  <c r="BK275" i="2"/>
  <c r="BK274" i="2"/>
  <c r="BK273" i="2"/>
  <c r="J272" i="2"/>
  <c r="BK271" i="2"/>
  <c r="BK269" i="2"/>
  <c r="BK268" i="2"/>
  <c r="J267" i="2"/>
  <c r="BK266" i="2"/>
  <c r="BK265" i="2"/>
  <c r="BK264" i="2"/>
  <c r="J263" i="2"/>
  <c r="BK262" i="2"/>
  <c r="BK261" i="2"/>
  <c r="J260" i="2"/>
  <c r="J259" i="2"/>
  <c r="J258" i="2"/>
  <c r="BK257" i="2"/>
  <c r="J256" i="2"/>
  <c r="BK255" i="2"/>
  <c r="BK254" i="2"/>
  <c r="J253" i="2"/>
  <c r="BK252" i="2"/>
  <c r="J251" i="2"/>
  <c r="BK250" i="2"/>
  <c r="J249" i="2"/>
  <c r="J248" i="2"/>
  <c r="J247" i="2"/>
  <c r="BK246" i="2"/>
  <c r="J246" i="2"/>
  <c r="BK245" i="2"/>
  <c r="J245" i="2"/>
  <c r="BK244" i="2"/>
  <c r="J244" i="2"/>
  <c r="BK242" i="2"/>
  <c r="J242" i="2"/>
  <c r="J241" i="2"/>
  <c r="J240" i="2"/>
  <c r="J239" i="2"/>
  <c r="J238" i="2"/>
  <c r="J237" i="2"/>
  <c r="J236" i="2"/>
  <c r="BK234" i="2"/>
  <c r="BK233" i="2"/>
  <c r="BK232" i="2"/>
  <c r="J232" i="2"/>
  <c r="BK231" i="2"/>
  <c r="J230" i="2"/>
  <c r="J229" i="2"/>
  <c r="J228" i="2"/>
  <c r="J227" i="2"/>
  <c r="J226" i="2"/>
  <c r="J224" i="2"/>
  <c r="J223" i="2"/>
  <c r="BK222" i="2"/>
  <c r="BK221" i="2"/>
  <c r="BK220" i="2"/>
  <c r="BK219" i="2"/>
  <c r="BK218" i="2"/>
  <c r="J218" i="2"/>
  <c r="BK217" i="2"/>
  <c r="J216" i="2"/>
  <c r="J214" i="2"/>
  <c r="BK213" i="2"/>
  <c r="J211" i="2"/>
  <c r="BK210" i="2"/>
  <c r="J210" i="2"/>
  <c r="BK208" i="2"/>
  <c r="J207" i="2"/>
  <c r="BK205" i="2"/>
  <c r="J205" i="2"/>
  <c r="J204" i="2"/>
  <c r="J199" i="2"/>
  <c r="BK198" i="2"/>
  <c r="J198" i="2"/>
  <c r="J196" i="2"/>
  <c r="J191" i="2"/>
  <c r="BK190" i="2"/>
  <c r="J190" i="2"/>
  <c r="J187" i="2"/>
  <c r="BK186" i="2"/>
  <c r="BK185" i="2"/>
  <c r="BK183" i="2"/>
  <c r="BK181" i="2"/>
  <c r="J180" i="2"/>
  <c r="BK178" i="2"/>
  <c r="BK177" i="2"/>
  <c r="J174" i="2"/>
  <c r="BK171" i="2"/>
  <c r="BK164" i="2"/>
  <c r="J162" i="2"/>
  <c r="J158" i="2"/>
  <c r="BK156" i="2"/>
  <c r="BK153" i="2"/>
  <c r="J152" i="2"/>
  <c r="J151" i="2"/>
  <c r="BK150" i="2"/>
  <c r="BK148" i="2"/>
  <c r="J146" i="2"/>
  <c r="J145" i="2"/>
  <c r="BK144" i="2"/>
  <c r="P143" i="2" l="1"/>
  <c r="T143" i="2"/>
  <c r="P157" i="2"/>
  <c r="T157" i="2"/>
  <c r="P176" i="2"/>
  <c r="T176" i="2"/>
  <c r="P184" i="2"/>
  <c r="T184" i="2"/>
  <c r="P189" i="2"/>
  <c r="T189" i="2"/>
  <c r="P209" i="2"/>
  <c r="BK215" i="2"/>
  <c r="J215" i="2" s="1"/>
  <c r="J105" i="2" s="1"/>
  <c r="P215" i="2"/>
  <c r="T215" i="2"/>
  <c r="R225" i="2"/>
  <c r="BK235" i="2"/>
  <c r="J235" i="2" s="1"/>
  <c r="J107" i="2" s="1"/>
  <c r="P235" i="2"/>
  <c r="T235" i="2"/>
  <c r="P243" i="2"/>
  <c r="T243" i="2"/>
  <c r="P270" i="2"/>
  <c r="T270" i="2"/>
  <c r="P278" i="2"/>
  <c r="BK284" i="2"/>
  <c r="J284" i="2" s="1"/>
  <c r="J112" i="2" s="1"/>
  <c r="R284" i="2"/>
  <c r="BK336" i="2"/>
  <c r="J336" i="2" s="1"/>
  <c r="J113" i="2" s="1"/>
  <c r="R336" i="2"/>
  <c r="BK347" i="2"/>
  <c r="J347" i="2" s="1"/>
  <c r="J114" i="2" s="1"/>
  <c r="R347" i="2"/>
  <c r="BK373" i="2"/>
  <c r="J373" i="2" s="1"/>
  <c r="J115" i="2" s="1"/>
  <c r="P373" i="2"/>
  <c r="BK379" i="2"/>
  <c r="J379" i="2" s="1"/>
  <c r="J116" i="2" s="1"/>
  <c r="R379" i="2"/>
  <c r="T379" i="2"/>
  <c r="BK396" i="2"/>
  <c r="J396" i="2"/>
  <c r="J117" i="2"/>
  <c r="P396" i="2"/>
  <c r="R396" i="2"/>
  <c r="T396" i="2"/>
  <c r="BK406" i="2"/>
  <c r="J406" i="2"/>
  <c r="J118" i="2" s="1"/>
  <c r="P406" i="2"/>
  <c r="R406" i="2"/>
  <c r="BK143" i="2"/>
  <c r="J143" i="2" s="1"/>
  <c r="J98" i="2" s="1"/>
  <c r="R143" i="2"/>
  <c r="BK157" i="2"/>
  <c r="J157" i="2" s="1"/>
  <c r="J99" i="2" s="1"/>
  <c r="R157" i="2"/>
  <c r="BK176" i="2"/>
  <c r="J176" i="2" s="1"/>
  <c r="J100" i="2" s="1"/>
  <c r="R176" i="2"/>
  <c r="BK184" i="2"/>
  <c r="J184" i="2" s="1"/>
  <c r="J101" i="2" s="1"/>
  <c r="R184" i="2"/>
  <c r="BK189" i="2"/>
  <c r="J189" i="2" s="1"/>
  <c r="J103" i="2" s="1"/>
  <c r="R189" i="2"/>
  <c r="BK209" i="2"/>
  <c r="J209" i="2" s="1"/>
  <c r="J104" i="2" s="1"/>
  <c r="R209" i="2"/>
  <c r="T209" i="2"/>
  <c r="R215" i="2"/>
  <c r="BK225" i="2"/>
  <c r="J225" i="2"/>
  <c r="J106" i="2"/>
  <c r="P225" i="2"/>
  <c r="T225" i="2"/>
  <c r="R235" i="2"/>
  <c r="BK243" i="2"/>
  <c r="J243" i="2" s="1"/>
  <c r="J108" i="2" s="1"/>
  <c r="R243" i="2"/>
  <c r="BK270" i="2"/>
  <c r="J270" i="2" s="1"/>
  <c r="J109" i="2" s="1"/>
  <c r="R270" i="2"/>
  <c r="BK278" i="2"/>
  <c r="J278" i="2" s="1"/>
  <c r="J111" i="2" s="1"/>
  <c r="R278" i="2"/>
  <c r="T278" i="2"/>
  <c r="P284" i="2"/>
  <c r="T284" i="2"/>
  <c r="P336" i="2"/>
  <c r="T336" i="2"/>
  <c r="P347" i="2"/>
  <c r="T347" i="2"/>
  <c r="R373" i="2"/>
  <c r="T373" i="2"/>
  <c r="P379" i="2"/>
  <c r="T406" i="2"/>
  <c r="E85" i="2"/>
  <c r="J89" i="2"/>
  <c r="F92" i="2"/>
  <c r="J138" i="2"/>
  <c r="BF144" i="2"/>
  <c r="BF148" i="2"/>
  <c r="BF150" i="2"/>
  <c r="BF151" i="2"/>
  <c r="BF158" i="2"/>
  <c r="BF162" i="2"/>
  <c r="BF164" i="2"/>
  <c r="BF171" i="2"/>
  <c r="BF174" i="2"/>
  <c r="BF178" i="2"/>
  <c r="BF183" i="2"/>
  <c r="BF187" i="2"/>
  <c r="BF190" i="2"/>
  <c r="BF191" i="2"/>
  <c r="BF198" i="2"/>
  <c r="BF199" i="2"/>
  <c r="BF205" i="2"/>
  <c r="BF216" i="2"/>
  <c r="BF217" i="2"/>
  <c r="BF219" i="2"/>
  <c r="BF220" i="2"/>
  <c r="BF228" i="2"/>
  <c r="BF229" i="2"/>
  <c r="BF230" i="2"/>
  <c r="BF231" i="2"/>
  <c r="BF233" i="2"/>
  <c r="BF236" i="2"/>
  <c r="BF239" i="2"/>
  <c r="BF241" i="2"/>
  <c r="BF242" i="2"/>
  <c r="BF244" i="2"/>
  <c r="BF245" i="2"/>
  <c r="BF246" i="2"/>
  <c r="BF248" i="2"/>
  <c r="BF250" i="2"/>
  <c r="BF253" i="2"/>
  <c r="BF256" i="2"/>
  <c r="BF257" i="2"/>
  <c r="BF259" i="2"/>
  <c r="BF262" i="2"/>
  <c r="BF266" i="2"/>
  <c r="BF267" i="2"/>
  <c r="BF269" i="2"/>
  <c r="BF277" i="2"/>
  <c r="BF280" i="2"/>
  <c r="BF283" i="2"/>
  <c r="BF287" i="2"/>
  <c r="BF298" i="2"/>
  <c r="BF308" i="2"/>
  <c r="BF334" i="2"/>
  <c r="BF335" i="2"/>
  <c r="BF338" i="2"/>
  <c r="BF340" i="2"/>
  <c r="BF343" i="2"/>
  <c r="BF344" i="2"/>
  <c r="BF348" i="2"/>
  <c r="BF360" i="2"/>
  <c r="BF365" i="2"/>
  <c r="BF366" i="2"/>
  <c r="BF371" i="2"/>
  <c r="BF372" i="2"/>
  <c r="BF374" i="2"/>
  <c r="BF375" i="2"/>
  <c r="BF377" i="2"/>
  <c r="BF390" i="2"/>
  <c r="BF392" i="2"/>
  <c r="BF393" i="2"/>
  <c r="BF397" i="2"/>
  <c r="BF405" i="2"/>
  <c r="BF407" i="2"/>
  <c r="BF416" i="2"/>
  <c r="BF419" i="2"/>
  <c r="BF422" i="2"/>
  <c r="BF145" i="2"/>
  <c r="BF146" i="2"/>
  <c r="BF152" i="2"/>
  <c r="BF153" i="2"/>
  <c r="BF156" i="2"/>
  <c r="BF177" i="2"/>
  <c r="BF180" i="2"/>
  <c r="BF181" i="2"/>
  <c r="BF185" i="2"/>
  <c r="BF186" i="2"/>
  <c r="BF196" i="2"/>
  <c r="BF204" i="2"/>
  <c r="BF207" i="2"/>
  <c r="BF208" i="2"/>
  <c r="BF210" i="2"/>
  <c r="BF211" i="2"/>
  <c r="BF213" i="2"/>
  <c r="BF214" i="2"/>
  <c r="BF218" i="2"/>
  <c r="BF221" i="2"/>
  <c r="BF222" i="2"/>
  <c r="BF223" i="2"/>
  <c r="BF224" i="2"/>
  <c r="BF226" i="2"/>
  <c r="BF227" i="2"/>
  <c r="BF232" i="2"/>
  <c r="BF234" i="2"/>
  <c r="BF237" i="2"/>
  <c r="BF238" i="2"/>
  <c r="BF240" i="2"/>
  <c r="BF247" i="2"/>
  <c r="BF249" i="2"/>
  <c r="BF251" i="2"/>
  <c r="BF252" i="2"/>
  <c r="BF254" i="2"/>
  <c r="BF255" i="2"/>
  <c r="BF258" i="2"/>
  <c r="BF260" i="2"/>
  <c r="BF261" i="2"/>
  <c r="BF263" i="2"/>
  <c r="BF264" i="2"/>
  <c r="BF265" i="2"/>
  <c r="BF268" i="2"/>
  <c r="BF271" i="2"/>
  <c r="BF272" i="2"/>
  <c r="BF273" i="2"/>
  <c r="BF274" i="2"/>
  <c r="BF275" i="2"/>
  <c r="BF279" i="2"/>
  <c r="BF281" i="2"/>
  <c r="BF282" i="2"/>
  <c r="BF285" i="2"/>
  <c r="BF294" i="2"/>
  <c r="BF309" i="2"/>
  <c r="BF319" i="2"/>
  <c r="BF323" i="2"/>
  <c r="BF325" i="2"/>
  <c r="BF328" i="2"/>
  <c r="BF337" i="2"/>
  <c r="BF339" i="2"/>
  <c r="BF341" i="2"/>
  <c r="BF342" i="2"/>
  <c r="BF345" i="2"/>
  <c r="BF346" i="2"/>
  <c r="BF349" i="2"/>
  <c r="BF350" i="2"/>
  <c r="BF351" i="2"/>
  <c r="BF353" i="2"/>
  <c r="BF359" i="2"/>
  <c r="BF370" i="2"/>
  <c r="BF378" i="2"/>
  <c r="BF380" i="2"/>
  <c r="BF383" i="2"/>
  <c r="BF385" i="2"/>
  <c r="BF394" i="2"/>
  <c r="BF395" i="2"/>
  <c r="BF404" i="2"/>
  <c r="BF425" i="2"/>
  <c r="BF427" i="2"/>
  <c r="BK276" i="2"/>
  <c r="J276" i="2"/>
  <c r="J110" i="2" s="1"/>
  <c r="BK424" i="2"/>
  <c r="J424" i="2" s="1"/>
  <c r="J120" i="2" s="1"/>
  <c r="BK426" i="2"/>
  <c r="J426" i="2"/>
  <c r="J121" i="2" s="1"/>
  <c r="F33" i="2"/>
  <c r="AZ95" i="1" s="1"/>
  <c r="AZ94" i="1" s="1"/>
  <c r="W29" i="1" s="1"/>
  <c r="F35" i="2"/>
  <c r="BB95" i="1" s="1"/>
  <c r="BB94" i="1" s="1"/>
  <c r="W31" i="1" s="1"/>
  <c r="F37" i="2"/>
  <c r="BD95" i="1" s="1"/>
  <c r="BD94" i="1" s="1"/>
  <c r="W33" i="1" s="1"/>
  <c r="J33" i="2"/>
  <c r="AV95" i="1" s="1"/>
  <c r="F36" i="2"/>
  <c r="BC95" i="1" s="1"/>
  <c r="BC94" i="1" s="1"/>
  <c r="W32" i="1" s="1"/>
  <c r="R188" i="2" l="1"/>
  <c r="R142" i="2"/>
  <c r="R141" i="2"/>
  <c r="T188" i="2"/>
  <c r="T141" i="2" s="1"/>
  <c r="P188" i="2"/>
  <c r="T142" i="2"/>
  <c r="P142" i="2"/>
  <c r="P141" i="2" s="1"/>
  <c r="AU95" i="1" s="1"/>
  <c r="AU94" i="1" s="1"/>
  <c r="BK142" i="2"/>
  <c r="BK188" i="2"/>
  <c r="J188" i="2" s="1"/>
  <c r="J102" i="2" s="1"/>
  <c r="BK423" i="2"/>
  <c r="J423" i="2"/>
  <c r="J119" i="2" s="1"/>
  <c r="AV94" i="1"/>
  <c r="AK29" i="1"/>
  <c r="AX94" i="1"/>
  <c r="AY94" i="1"/>
  <c r="F34" i="2"/>
  <c r="BA95" i="1"/>
  <c r="BA94" i="1" s="1"/>
  <c r="AW94" i="1" s="1"/>
  <c r="AK30" i="1" s="1"/>
  <c r="J34" i="2"/>
  <c r="AW95" i="1" s="1"/>
  <c r="AT95" i="1" s="1"/>
  <c r="BK141" i="2" l="1"/>
  <c r="J141" i="2"/>
  <c r="J96" i="2"/>
  <c r="J142" i="2"/>
  <c r="J97" i="2" s="1"/>
  <c r="AT94" i="1"/>
  <c r="W30" i="1"/>
  <c r="J30" i="2" l="1"/>
  <c r="AG95" i="1" s="1"/>
  <c r="AG94" i="1" s="1"/>
  <c r="AN94" i="1" s="1"/>
  <c r="AN95" i="1" l="1"/>
  <c r="J39" i="2"/>
  <c r="AK26" i="1"/>
  <c r="AK35" i="1"/>
</calcChain>
</file>

<file path=xl/sharedStrings.xml><?xml version="1.0" encoding="utf-8"?>
<sst xmlns="http://schemas.openxmlformats.org/spreadsheetml/2006/main" count="3578" uniqueCount="868">
  <si>
    <t>Export Komplet</t>
  </si>
  <si>
    <t/>
  </si>
  <si>
    <t>2.0</t>
  </si>
  <si>
    <t>ZAMOK</t>
  </si>
  <si>
    <t>False</t>
  </si>
  <si>
    <t>{e3da7053-b62e-4a1f-835e-28fddab42c6a}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</si>
  <si>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</si>
  <si>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</si>
  <si>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</si>
  <si>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</si>
  <si>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</si>
  <si>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</si>
  <si>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</si>
  <si>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</si>
  <si>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P2004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</si>
  <si>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</si>
  <si>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</si>
  <si>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B. Četyny 2/930, Ostrava-Dubina</t>
  </si>
  <si>
    <t>KSO:</t>
  </si>
  <si>
    <t>CC-CZ:</t>
  </si>
  <si>
    <t>Místo:</t>
  </si>
  <si>
    <t xml:space="preserve"> </t>
  </si>
  <si>
    <t>Datum:</t>
  </si>
  <si>
    <t>28. 2. 2020</t>
  </si>
  <si>
    <t>Zadavatel:</t>
  </si>
  <si>
    <t>IČ:</t>
  </si>
  <si>
    <t>SMO, Městký obvod Ostrava - Jih</t>
  </si>
  <si>
    <t>DIČ:</t>
  </si>
  <si>
    <t>Uchazeč:</t>
  </si>
  <si>
    <t>Vyplň údaj</t>
  </si>
  <si>
    <t>Projektant:</t>
  </si>
  <si>
    <t>11193841</t>
  </si>
  <si>
    <t>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</si>
  <si>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</si>
  <si>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</si>
  <si>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</si>
  <si>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</si>
  <si>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</si>
  <si>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</si>
  <si>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</si>
  <si>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</si>
  <si>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</si>
  <si>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</si>
  <si>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</si>
  <si>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</si>
  <si>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</si>
  <si>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</si>
  <si>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</si>
  <si>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</si>
  <si>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</si>
  <si>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</si>
  <si>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</si>
  <si>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</si>
  <si>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</si>
  <si>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</si>
  <si>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</si>
  <si>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</si>
  <si>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</si>
  <si>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</si>
  <si>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</si>
  <si>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</si>
  <si>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</si>
  <si>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</si>
  <si>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</si>
  <si>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</si>
  <si>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</si>
  <si>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</si>
  <si>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</si>
  <si>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</si>
  <si>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</si>
  <si>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</si>
  <si>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</si>
  <si>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</si>
  <si>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</si>
  <si>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</si>
  <si>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</si>
  <si>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</si>
  <si>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</si>
  <si>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</si>
  <si>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</si>
  <si>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</si>
  <si>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</si>
  <si>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</si>
  <si>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Bezbariérové řešení bytové jednotky, byt č.43, B. Četyny 2</t>
  </si>
  <si>
    <t>STA</t>
  </si>
  <si>
    <t>{4be89244-8164-45bb-a80a-fe862fa5db44}</t>
  </si>
  <si>
    <t>KRYCÍ LIST SOUPISU PRACÍ</t>
  </si>
  <si>
    <t>Objekt:</t>
  </si>
  <si>
    <t>1 - Bezbariérové řešení bytové jednotky, byt č.43, B. Četyny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</si>
  <si>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</si>
  <si>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</si>
  <si>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</si>
  <si>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</si>
  <si>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</si>
  <si>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</si>
  <si>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</si>
  <si>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</si>
  <si>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</si>
  <si>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</si>
  <si>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</si>
  <si>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</si>
  <si>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</si>
  <si>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</si>
  <si>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</si>
  <si>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</si>
  <si>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</si>
  <si>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</si>
  <si>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</si>
  <si>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</si>
  <si>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</si>
  <si>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</si>
  <si>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</si>
  <si>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</si>
  <si>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</si>
  <si>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</si>
  <si>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</si>
  <si>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</si>
  <si>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</si>
  <si>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</si>
  <si>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</si>
  <si>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</si>
  <si>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</si>
  <si>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</si>
  <si>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</si>
  <si>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</si>
  <si>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</si>
  <si>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</si>
  <si>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</si>
  <si>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</si>
  <si>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</si>
  <si>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</si>
  <si>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</si>
  <si>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</si>
  <si>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</si>
  <si>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</si>
  <si>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</si>
  <si>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</si>
  <si>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</si>
  <si>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</si>
  <si>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</si>
  <si>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</si>
  <si>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</si>
  <si>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2</t>
  </si>
  <si>
    <t>-272974712</t>
  </si>
  <si>
    <t>612142001</t>
  </si>
  <si>
    <t>Potažení vnitřních stěn sklovláknitým pletivem vtlačeným do tenkovrstvé hmoty</t>
  </si>
  <si>
    <t>1334994862</t>
  </si>
  <si>
    <t>3</t>
  </si>
  <si>
    <t>612321111</t>
  </si>
  <si>
    <t>Vápenocementová omítka hrubá jednovrstvá zatřená vnitřních stěn nanášená ručně</t>
  </si>
  <si>
    <t>-342001246</t>
  </si>
  <si>
    <t>VV</t>
  </si>
  <si>
    <t>(1,8+0,6+1,5+1,23)*2,6</t>
  </si>
  <si>
    <t>631311114</t>
  </si>
  <si>
    <t>Mazanina tl do 80 mm z betonu prostého bez zvýšených nároků na prostředí tř. C 16/20</t>
  </si>
  <si>
    <t>m3</t>
  </si>
  <si>
    <t>-385054718</t>
  </si>
  <si>
    <t>0,9*0,9*0,1</t>
  </si>
  <si>
    <t>5</t>
  </si>
  <si>
    <t>631319011</t>
  </si>
  <si>
    <t>Příplatek k mazanině tl do 80 mm za přehlazení povrchu</t>
  </si>
  <si>
    <t>-156418996</t>
  </si>
  <si>
    <t>631319195</t>
  </si>
  <si>
    <t>Příplatek k mazanině tl do 80 mm za plochu do 5 m2</t>
  </si>
  <si>
    <t>1996993046</t>
  </si>
  <si>
    <t>7</t>
  </si>
  <si>
    <t>632441112</t>
  </si>
  <si>
    <t>Potěr anhydritový samonivelační tl do 30 mm ze suchých směsí</t>
  </si>
  <si>
    <t>835356440</t>
  </si>
  <si>
    <t>8</t>
  </si>
  <si>
    <t>632451101</t>
  </si>
  <si>
    <t>Cementový samonivelační potěr ze suchých směsí tloušťky do 5 mm</t>
  </si>
  <si>
    <t>-245406834</t>
  </si>
  <si>
    <t>vyrovnání stávající podlahy před pokládkou dalších vrstev:</t>
  </si>
  <si>
    <t>9,02+5,32+11,35</t>
  </si>
  <si>
    <t>9</t>
  </si>
  <si>
    <t>632481213</t>
  </si>
  <si>
    <t>Separační vrstva z PE fólie</t>
  </si>
  <si>
    <t>550558583</t>
  </si>
  <si>
    <t>Ostatní konstrukce a práce, bourání</t>
  </si>
  <si>
    <t>10</t>
  </si>
  <si>
    <t>784111001</t>
  </si>
  <si>
    <t>Oprášení (ometení ) podkladu v místnostech výšky do 3,80 m</t>
  </si>
  <si>
    <t>16</t>
  </si>
  <si>
    <t>283750300</t>
  </si>
  <si>
    <t>(4,66+3,4)*2,602</t>
  </si>
  <si>
    <t>4,66*2,62</t>
  </si>
  <si>
    <t>Součet</t>
  </si>
  <si>
    <t>11</t>
  </si>
  <si>
    <t>784111011</t>
  </si>
  <si>
    <t>Obroušení podkladu omítnutého v místnostech výšky do 3,80 m</t>
  </si>
  <si>
    <t>-1380840486</t>
  </si>
  <si>
    <t>(1,88+2,4+1,3)*2,62</t>
  </si>
  <si>
    <t>12</t>
  </si>
  <si>
    <t>952901111</t>
  </si>
  <si>
    <t>Vyčištění budov bytové a občanské výstavby při výšce podlaží do 4 m</t>
  </si>
  <si>
    <t>17344390</t>
  </si>
  <si>
    <t>chodba a kuchyň:</t>
  </si>
  <si>
    <t>4,66*3,4</t>
  </si>
  <si>
    <t>3,4*3,4</t>
  </si>
  <si>
    <t>chodba:</t>
  </si>
  <si>
    <t>50</t>
  </si>
  <si>
    <t>13</t>
  </si>
  <si>
    <t>962084121</t>
  </si>
  <si>
    <t>Bourání příček umakartových tl do 50 mm</t>
  </si>
  <si>
    <t>1937605289</t>
  </si>
  <si>
    <t>demontáž umakartu:</t>
  </si>
  <si>
    <t>(1,88*2+2,62+1,67+0,95+1,18)*2,62</t>
  </si>
  <si>
    <t>14</t>
  </si>
  <si>
    <t>965046111</t>
  </si>
  <si>
    <t>Broušení stávajících betonových podlah úběr do 3 mm</t>
  </si>
  <si>
    <t>659330045</t>
  </si>
  <si>
    <t>10,94+2,81+1,07+11,35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</si>
  <si>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</si>
  <si>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</si>
  <si>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</si>
  <si>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</si>
  <si>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</si>
  <si>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-1418592607</t>
  </si>
  <si>
    <t>997013219</t>
  </si>
  <si>
    <t>Příplatek k vnitrostaveništní dopravě suti a vybouraných hmot za zvětšenou dopravu suti ZKD 10 m</t>
  </si>
  <si>
    <t>622616798</t>
  </si>
  <si>
    <t>2,875*50 'Přepočtené koeficientem množství</t>
  </si>
  <si>
    <t>17</t>
  </si>
  <si>
    <t>997013501</t>
  </si>
  <si>
    <t>Odvoz suti a vybouraných hmot na skládku nebo meziskládku do 1 km se složením</t>
  </si>
  <si>
    <t>-1547372816</t>
  </si>
  <si>
    <t>18</t>
  </si>
  <si>
    <t>997013509</t>
  </si>
  <si>
    <t>Příplatek k odvozu suti a vybouraných hmot na skládku ZKD 1 km přes 1 km</t>
  </si>
  <si>
    <t>-181155439</t>
  </si>
  <si>
    <t>2,875*9 'Přepočtené koeficientem množství</t>
  </si>
  <si>
    <t>19</t>
  </si>
  <si>
    <t>997013831</t>
  </si>
  <si>
    <t>Poplatek za uložení na skládce (skládkovné) stavebního odpadu směsného kód odpadu 170 904</t>
  </si>
  <si>
    <t>-784177916</t>
  </si>
  <si>
    <t>998</t>
  </si>
  <si>
    <t>Přesun hmot</t>
  </si>
  <si>
    <t>20</t>
  </si>
  <si>
    <t>998011003</t>
  </si>
  <si>
    <t>Přesun hmot pro budovy zděné v do 24 m</t>
  </si>
  <si>
    <t>1697691041</t>
  </si>
  <si>
    <t>998011014</t>
  </si>
  <si>
    <t>Příplatek k přesunu hmot pro budovy zděné za zvětšený přesun do 500 m</t>
  </si>
  <si>
    <t>1582301141</t>
  </si>
  <si>
    <t>22</t>
  </si>
  <si>
    <t>998017003</t>
  </si>
  <si>
    <t>Přesun hmot s omezením mechanizace pro budovy v do 24 m</t>
  </si>
  <si>
    <t>-364565718</t>
  </si>
  <si>
    <t>PSV</t>
  </si>
  <si>
    <t>Práce a dodávky PSV</t>
  </si>
  <si>
    <t>711</t>
  </si>
  <si>
    <t>Izolace proti vodě, vlhkosti a plynům</t>
  </si>
  <si>
    <t>23</t>
  </si>
  <si>
    <t>711191201</t>
  </si>
  <si>
    <t>Provedení izolace proti zemní vlhkosti hydroizolační stěrkou vodorovné na betonu, 2 vrstvy</t>
  </si>
  <si>
    <t>-130401334</t>
  </si>
  <si>
    <t>24</t>
  </si>
  <si>
    <t>711192201</t>
  </si>
  <si>
    <t>Provedení izolace proti zemní vlhkosti hydroizolační stěrkou svislé na betonu, 2 vrstvy</t>
  </si>
  <si>
    <t>-1802047424</t>
  </si>
  <si>
    <t>(0,95*2+1,8+0,4+0,5+0,4)*2</t>
  </si>
  <si>
    <t>(1,5+0,62+1,015+1,235+2,45+0,2)*0,2</t>
  </si>
  <si>
    <t>25</t>
  </si>
  <si>
    <t>M</t>
  </si>
  <si>
    <t>24617150</t>
  </si>
  <si>
    <t>hmota nátěrová hydroizolační elastická na beton nebo omítku</t>
  </si>
  <si>
    <t>kg</t>
  </si>
  <si>
    <t>32</t>
  </si>
  <si>
    <t>-567532148</t>
  </si>
  <si>
    <t>(5,32+12,404)*3,4*1,2</t>
  </si>
  <si>
    <t>26</t>
  </si>
  <si>
    <t>711199095</t>
  </si>
  <si>
    <t>Příplatek k izolacím proti zemní vlhkosti za plochu do 10 m2 natěradly za studena nebo za horka</t>
  </si>
  <si>
    <t>1776032630</t>
  </si>
  <si>
    <t>27</t>
  </si>
  <si>
    <t>711199101</t>
  </si>
  <si>
    <t>Provedení těsnícího pásu do spoje dilatační nebo styčné spáry podlaha - stěna</t>
  </si>
  <si>
    <t>m</t>
  </si>
  <si>
    <t>1142735236</t>
  </si>
  <si>
    <t>1,8+0,95+0,2+2,53+1,235+1,015+0,685+1,5+0,95</t>
  </si>
  <si>
    <t>2*6</t>
  </si>
  <si>
    <t>0,2*6</t>
  </si>
  <si>
    <t>28</t>
  </si>
  <si>
    <t>711199102</t>
  </si>
  <si>
    <t>Provedení těsnícího koutu pro vnější nebo vnitřní roh spáry podlaha - stěna</t>
  </si>
  <si>
    <t>kus</t>
  </si>
  <si>
    <t>-1570351656</t>
  </si>
  <si>
    <t>29</t>
  </si>
  <si>
    <t>28355020</t>
  </si>
  <si>
    <t>páska pružná těsnící š 80mm</t>
  </si>
  <si>
    <t>-819892613</t>
  </si>
  <si>
    <t>24,065*1,2</t>
  </si>
  <si>
    <t>30</t>
  </si>
  <si>
    <t>998711103</t>
  </si>
  <si>
    <t>Přesun hmot tonážní pro izolace proti vodě, vlhkosti a plynům v objektech výšky do 60 m</t>
  </si>
  <si>
    <t>-692940702</t>
  </si>
  <si>
    <t>31</t>
  </si>
  <si>
    <t>998711181</t>
  </si>
  <si>
    <t>Příplatek k přesunu hmot tonážní 711 prováděný bez použití mechanizace</t>
  </si>
  <si>
    <t>-1020181389</t>
  </si>
  <si>
    <t>713</t>
  </si>
  <si>
    <t>Izolace tepelné</t>
  </si>
  <si>
    <t>713121111</t>
  </si>
  <si>
    <t>Montáž izolace tepelné podlah volně kladenými rohožemi, pásy, dílci, deskami 1 vrstva</t>
  </si>
  <si>
    <t>-982451519</t>
  </si>
  <si>
    <t>33</t>
  </si>
  <si>
    <t>28375868</t>
  </si>
  <si>
    <t>deska se zvýšenou pevností v tlaku tl 50mm</t>
  </si>
  <si>
    <t>1370407794</t>
  </si>
  <si>
    <t>5,320*1,1</t>
  </si>
  <si>
    <t>34</t>
  </si>
  <si>
    <t>998713104</t>
  </si>
  <si>
    <t>Přesun hmot tonážní pro izolace tepelné v objektech v do 36 m</t>
  </si>
  <si>
    <t>865221005</t>
  </si>
  <si>
    <t>35</t>
  </si>
  <si>
    <t>998713181</t>
  </si>
  <si>
    <t>Příplatek k přesunu hmot tonážní 713 prováděný bez použití mechanizace</t>
  </si>
  <si>
    <t>1301977457</t>
  </si>
  <si>
    <t>721</t>
  </si>
  <si>
    <t>Zdravotechnika - vnitřní kanalizace</t>
  </si>
  <si>
    <t>36</t>
  </si>
  <si>
    <t>721171808</t>
  </si>
  <si>
    <t>Demontáž potrubí z PVC do D 114</t>
  </si>
  <si>
    <t>-2059825348</t>
  </si>
  <si>
    <t>37</t>
  </si>
  <si>
    <t>721173706</t>
  </si>
  <si>
    <t>Potrubí kanalizační z PE odpadní DN 100</t>
  </si>
  <si>
    <t>1352978829</t>
  </si>
  <si>
    <t>38</t>
  </si>
  <si>
    <t>721173723</t>
  </si>
  <si>
    <t>Potrubí kanalizační z PE připojovací DN 50</t>
  </si>
  <si>
    <t>744252698</t>
  </si>
  <si>
    <t>39</t>
  </si>
  <si>
    <t>721173725</t>
  </si>
  <si>
    <t>Potrubí kanalizační z PE připojovací DN 90</t>
  </si>
  <si>
    <t>-342692964</t>
  </si>
  <si>
    <t>40</t>
  </si>
  <si>
    <t>721212114</t>
  </si>
  <si>
    <t>Odtokový sprchový žlab délky 1500 mm s krycím roštem a zápachovou uzávěrkou</t>
  </si>
  <si>
    <t>-232930004</t>
  </si>
  <si>
    <t>41</t>
  </si>
  <si>
    <t>721220801</t>
  </si>
  <si>
    <t>Demontáž uzávěrek zápachových DN 70</t>
  </si>
  <si>
    <t>-2115864886</t>
  </si>
  <si>
    <t>42</t>
  </si>
  <si>
    <t>721290111</t>
  </si>
  <si>
    <t>Zkouška těsnosti potrubí kanalizace vodou do DN 125</t>
  </si>
  <si>
    <t>643655600</t>
  </si>
  <si>
    <t>43</t>
  </si>
  <si>
    <t>998721103</t>
  </si>
  <si>
    <t>Přesun hmot tonážní pro vnitřní kanalizace v objektech v do 24 m</t>
  </si>
  <si>
    <t>1114066264</t>
  </si>
  <si>
    <t>44</t>
  </si>
  <si>
    <t>998721181</t>
  </si>
  <si>
    <t>Příplatek k přesunu hmot tonážní 721 prováděný bez použití mechanizace</t>
  </si>
  <si>
    <t>159088878</t>
  </si>
  <si>
    <t>722</t>
  </si>
  <si>
    <t>Zdravotechnika - vnitřní vodovod</t>
  </si>
  <si>
    <t>45</t>
  </si>
  <si>
    <t>722170801</t>
  </si>
  <si>
    <t>Demontáž rozvodů vody z plastů do D 25</t>
  </si>
  <si>
    <t>2088501980</t>
  </si>
  <si>
    <t>46</t>
  </si>
  <si>
    <t>722176113</t>
  </si>
  <si>
    <t>Montáž potrubí plastové spojované svary polyfuzně do D 25 mm</t>
  </si>
  <si>
    <t>653033684</t>
  </si>
  <si>
    <t>47</t>
  </si>
  <si>
    <t>28615150</t>
  </si>
  <si>
    <t>trubka vodovodní tlaková PPR řada PN 20 D 16mm dl 4m</t>
  </si>
  <si>
    <t>-1843485562</t>
  </si>
  <si>
    <t>48</t>
  </si>
  <si>
    <t>722179191</t>
  </si>
  <si>
    <t>Příplatek k rozvodu vody z plastů za malý rozsah prací na zakázce do 20 m</t>
  </si>
  <si>
    <t>soubor</t>
  </si>
  <si>
    <t>413939274</t>
  </si>
  <si>
    <t>49</t>
  </si>
  <si>
    <t>722179192</t>
  </si>
  <si>
    <t>Příplatek k rozvodu vody z plastů za potrubí do D 32 mm do 15 svarů</t>
  </si>
  <si>
    <t>-1800365158</t>
  </si>
  <si>
    <t>722290215</t>
  </si>
  <si>
    <t>Zkouška těsnosti vodovodního potrubí hrdlového nebo přírubového do DN 100</t>
  </si>
  <si>
    <t>-728103883</t>
  </si>
  <si>
    <t>51</t>
  </si>
  <si>
    <t>722290234</t>
  </si>
  <si>
    <t>Proplach a dezinfekce vodovodního potrubí do DN 80</t>
  </si>
  <si>
    <t>-982295673</t>
  </si>
  <si>
    <t>52</t>
  </si>
  <si>
    <t>998722103</t>
  </si>
  <si>
    <t>Přesun hmot tonážní pro vnitřní vodovod v objektech v do 24 m</t>
  </si>
  <si>
    <t>-56320062</t>
  </si>
  <si>
    <t>53</t>
  </si>
  <si>
    <t>998722181</t>
  </si>
  <si>
    <t>Příplatek k přesunu hmot tonážní 722 prováděný bez použití mechanizace</t>
  </si>
  <si>
    <t>-1568007352</t>
  </si>
  <si>
    <t>723</t>
  </si>
  <si>
    <t>Zdravotechnika - vnitřní plynovod</t>
  </si>
  <si>
    <t>54</t>
  </si>
  <si>
    <t>723120804</t>
  </si>
  <si>
    <t>Demontáž potrubí ocelové závitové svařované do DN 25</t>
  </si>
  <si>
    <t>-1549318377</t>
  </si>
  <si>
    <t>55</t>
  </si>
  <si>
    <t>723181002</t>
  </si>
  <si>
    <t>Potrubí měděné měkké spojované lisováním DN 15 ZTI</t>
  </si>
  <si>
    <t>29346125</t>
  </si>
  <si>
    <t>56</t>
  </si>
  <si>
    <t>723190901</t>
  </si>
  <si>
    <t>Uzavření,otevření plynovodního potrubí při opravě</t>
  </si>
  <si>
    <t>1159041540</t>
  </si>
  <si>
    <t>57</t>
  </si>
  <si>
    <t>723190907</t>
  </si>
  <si>
    <t>Odvzdušnění nebo napuštění plynovodního potrubí</t>
  </si>
  <si>
    <t>-596751634</t>
  </si>
  <si>
    <t>58</t>
  </si>
  <si>
    <t>723190909</t>
  </si>
  <si>
    <t>Zkouška těsnosti potrubí plynovodního</t>
  </si>
  <si>
    <t>190720778</t>
  </si>
  <si>
    <t>59</t>
  </si>
  <si>
    <t>998723103</t>
  </si>
  <si>
    <t>Přesun hmot tonážní pro vnitřní plynovod v objektech v do 24 m</t>
  </si>
  <si>
    <t>-1704145839</t>
  </si>
  <si>
    <t>60</t>
  </si>
  <si>
    <t>998723181</t>
  </si>
  <si>
    <t>Příplatek k přesunu hmot tonážní 723 prováděný bez použití mechanizace</t>
  </si>
  <si>
    <t>-66340527</t>
  </si>
  <si>
    <t>725</t>
  </si>
  <si>
    <t>Zdravotechnika - zařizovací předměty</t>
  </si>
  <si>
    <t>61</t>
  </si>
  <si>
    <t>725110811</t>
  </si>
  <si>
    <t>Demontáž klozetů splachovací s nádrží</t>
  </si>
  <si>
    <t>1300338695</t>
  </si>
  <si>
    <t>62</t>
  </si>
  <si>
    <t>725112022</t>
  </si>
  <si>
    <t>Klozet keramický závěsný na nosné stěny s hlubokým splachováním odpad vodorovný pro invalid.</t>
  </si>
  <si>
    <t>-1519110447</t>
  </si>
  <si>
    <t>63</t>
  </si>
  <si>
    <t>725210821</t>
  </si>
  <si>
    <t>Demontáž umyvadel bez výtokových armatur</t>
  </si>
  <si>
    <t>527351615</t>
  </si>
  <si>
    <t>64</t>
  </si>
  <si>
    <t>725211681</t>
  </si>
  <si>
    <t>Umyvadlo keramické zdravotní připevněné na stěnu šrouby bílé 640 mm</t>
  </si>
  <si>
    <t>1108714708</t>
  </si>
  <si>
    <t>65</t>
  </si>
  <si>
    <t>725220841</t>
  </si>
  <si>
    <t>Demontáž van ocelová</t>
  </si>
  <si>
    <t>699047352</t>
  </si>
  <si>
    <t>66</t>
  </si>
  <si>
    <t>725291111</t>
  </si>
  <si>
    <t>Doplňky zařízení koupelen a záchodů keramické toaletní deska rovná šířka 450 mm</t>
  </si>
  <si>
    <t>505743202</t>
  </si>
  <si>
    <t>67</t>
  </si>
  <si>
    <t>725291641</t>
  </si>
  <si>
    <t>Doplňky zařízení koupelen a záchodů nerezové madlo sprchové 750 x 450 mm  Z/6</t>
  </si>
  <si>
    <t>-375266450</t>
  </si>
  <si>
    <t>68</t>
  </si>
  <si>
    <t>725291642</t>
  </si>
  <si>
    <t>Doplňky zařízení koupelen a záchodů nerezové sedačky do sprchy Z/1</t>
  </si>
  <si>
    <t>1377987413</t>
  </si>
  <si>
    <t>69</t>
  </si>
  <si>
    <t>725810811</t>
  </si>
  <si>
    <t>Demontáž ventilů výtokových nástěnných</t>
  </si>
  <si>
    <t>178610343</t>
  </si>
  <si>
    <t>70</t>
  </si>
  <si>
    <t>725811115</t>
  </si>
  <si>
    <t>Ventil nástěnný pevný výtok G1/2x80 mm</t>
  </si>
  <si>
    <t>-731773484</t>
  </si>
  <si>
    <t>71</t>
  </si>
  <si>
    <t>725820801</t>
  </si>
  <si>
    <t>Demontáž baterie nástěnné do G 3 / 4</t>
  </si>
  <si>
    <t>651446254</t>
  </si>
  <si>
    <t>72</t>
  </si>
  <si>
    <t>725822611</t>
  </si>
  <si>
    <t>Baterie umyvadlová stojánková páková bez výpusti pro těles.postižené</t>
  </si>
  <si>
    <t>2058579716</t>
  </si>
  <si>
    <t>73</t>
  </si>
  <si>
    <t>725841311</t>
  </si>
  <si>
    <t>Baterie sprchová nástěnná pákové vč. držáku, hadice a hlavice</t>
  </si>
  <si>
    <t>-1868489250</t>
  </si>
  <si>
    <t>74</t>
  </si>
  <si>
    <t>725869101</t>
  </si>
  <si>
    <t>Montáž zápachových uzávěrek do DN 40</t>
  </si>
  <si>
    <t>996405341</t>
  </si>
  <si>
    <t>75</t>
  </si>
  <si>
    <t>55161837</t>
  </si>
  <si>
    <t>uzávěrka zápachová pro pračku a myčku nástěnná PP-bílá DN 40</t>
  </si>
  <si>
    <t>-6093821</t>
  </si>
  <si>
    <t>76</t>
  </si>
  <si>
    <t>ZUU</t>
  </si>
  <si>
    <t>Zápachová uzávěra - sifon pro umyvadla, provedení chrom</t>
  </si>
  <si>
    <t>-44564655</t>
  </si>
  <si>
    <t>77</t>
  </si>
  <si>
    <t>998725103</t>
  </si>
  <si>
    <t>Přesun hmot tonážní pro zařizovací předměty v objektech v do 24 m</t>
  </si>
  <si>
    <t>1098773134</t>
  </si>
  <si>
    <t>78</t>
  </si>
  <si>
    <t>998725181</t>
  </si>
  <si>
    <t>Příplatek k přesunu hmot tonážní 725 prováděný bez použití mechanizace</t>
  </si>
  <si>
    <t>524548612</t>
  </si>
  <si>
    <t>79</t>
  </si>
  <si>
    <t>OIM</t>
  </si>
  <si>
    <t>Ostatní instalační materiál nutný pro dopojení zařizovacích předmětů (pancéřové hadičky, těsnění atd...)</t>
  </si>
  <si>
    <t>kpl</t>
  </si>
  <si>
    <t>-992953848</t>
  </si>
  <si>
    <t>80</t>
  </si>
  <si>
    <t>Z/2</t>
  </si>
  <si>
    <t>D+M madla nerezového 250x616 sklopného</t>
  </si>
  <si>
    <t>248051564</t>
  </si>
  <si>
    <t>81</t>
  </si>
  <si>
    <t>Z/3</t>
  </si>
  <si>
    <t>D+M madla nerezového 250x813 sklopného</t>
  </si>
  <si>
    <t>630972057</t>
  </si>
  <si>
    <t>82</t>
  </si>
  <si>
    <t>Z/4</t>
  </si>
  <si>
    <t>D+M madla nerezového 250x813 pevného</t>
  </si>
  <si>
    <t>-2020566432</t>
  </si>
  <si>
    <t>83</t>
  </si>
  <si>
    <t>Z/5</t>
  </si>
  <si>
    <t>D+M madla nerezového 250x616 pevného</t>
  </si>
  <si>
    <t>46237642</t>
  </si>
  <si>
    <t>84</t>
  </si>
  <si>
    <t>Z/7</t>
  </si>
  <si>
    <t>D+M Vodící tyče nerezové, pr. tr. 30mm vč. zakotvení na chemickou kotvu</t>
  </si>
  <si>
    <t>734027664</t>
  </si>
  <si>
    <t>85</t>
  </si>
  <si>
    <t>Z/8</t>
  </si>
  <si>
    <t>1507698917</t>
  </si>
  <si>
    <t>86</t>
  </si>
  <si>
    <t>ZAV</t>
  </si>
  <si>
    <t xml:space="preserve">Dodávka a instalace sprchové tyče pro závěs d. 1500 mm </t>
  </si>
  <si>
    <t>512</t>
  </si>
  <si>
    <t>826968622</t>
  </si>
  <si>
    <t>726</t>
  </si>
  <si>
    <t>Zdravotechnika - předstěnové instalace</t>
  </si>
  <si>
    <t>87</t>
  </si>
  <si>
    <t>726111001</t>
  </si>
  <si>
    <t>Instalační předstěna - umyvadlo s nastavitelnou hl do 190 mm do masivní zděné kce</t>
  </si>
  <si>
    <t>2110704423</t>
  </si>
  <si>
    <t>88</t>
  </si>
  <si>
    <t>726131043</t>
  </si>
  <si>
    <t>Instalační předstěna - klozet závěsný v 1120 mm s ovládáním zepředu pro postižené do stěn s kov kcí</t>
  </si>
  <si>
    <t>-2046593492</t>
  </si>
  <si>
    <t>89</t>
  </si>
  <si>
    <t>726191001</t>
  </si>
  <si>
    <t>Zvukoizolační souprava pro klozet a bidet</t>
  </si>
  <si>
    <t>1664933358</t>
  </si>
  <si>
    <t>90</t>
  </si>
  <si>
    <t>998726113</t>
  </si>
  <si>
    <t>Přesun hmot tonážní pro instalační prefabrikáty v objektech v do 24 m</t>
  </si>
  <si>
    <t>506669103</t>
  </si>
  <si>
    <t>91</t>
  </si>
  <si>
    <t>998726181</t>
  </si>
  <si>
    <t>Příplatek k přesunu hmot tonážní 726 prováděný bez použití mechanizace</t>
  </si>
  <si>
    <t>-2050164998</t>
  </si>
  <si>
    <t>741</t>
  </si>
  <si>
    <t>Elektroinstalace - silnoproud</t>
  </si>
  <si>
    <t>92</t>
  </si>
  <si>
    <t>EL</t>
  </si>
  <si>
    <t>Elektroinstalace - viz. samostatný rozpočet</t>
  </si>
  <si>
    <t>-1418088624</t>
  </si>
  <si>
    <t>751</t>
  </si>
  <si>
    <t>Vzduchotechnika</t>
  </si>
  <si>
    <t>93</t>
  </si>
  <si>
    <t>751111012</t>
  </si>
  <si>
    <t>Mtž vent ax ntl nástěnného základního D do 200 mm</t>
  </si>
  <si>
    <t>-1779472048</t>
  </si>
  <si>
    <t>94</t>
  </si>
  <si>
    <t>V</t>
  </si>
  <si>
    <t>Axiální ventilátor max. 20x20cm, pr. 125 mm</t>
  </si>
  <si>
    <t>1420295513</t>
  </si>
  <si>
    <t>95</t>
  </si>
  <si>
    <t>751111811</t>
  </si>
  <si>
    <t>Demontáž ventilátoru axiálního nízkotlakého kruhové potrubí D do 200 mm</t>
  </si>
  <si>
    <t>673155258</t>
  </si>
  <si>
    <t>96</t>
  </si>
  <si>
    <t>998751102</t>
  </si>
  <si>
    <t>Přesun hmot tonážní pro vzduchotechniku v objektech v do 24 m</t>
  </si>
  <si>
    <t>-85784112</t>
  </si>
  <si>
    <t>97</t>
  </si>
  <si>
    <t>998751181</t>
  </si>
  <si>
    <t>Příplatek k přesunu hmot tonážní 751 prováděný bez použití mechanizace</t>
  </si>
  <si>
    <t>-84271600</t>
  </si>
  <si>
    <t>763</t>
  </si>
  <si>
    <t>Konstrukce suché výstavby</t>
  </si>
  <si>
    <t>98</t>
  </si>
  <si>
    <t>763111331</t>
  </si>
  <si>
    <t>SDK příčka tl 80 mm profil CW+UW 50 desky 1xH2 15 TI 40 mm</t>
  </si>
  <si>
    <t>537184193</t>
  </si>
  <si>
    <t>(0,95+0,2+2,53)*2,602</t>
  </si>
  <si>
    <t>99</t>
  </si>
  <si>
    <t>763111718</t>
  </si>
  <si>
    <t>SDK příčka úprava styku příčky a stropu/stávající stěny páskou nebo silikonováním</t>
  </si>
  <si>
    <t>854716272</t>
  </si>
  <si>
    <t>3,602*2</t>
  </si>
  <si>
    <t>3,4+0,2</t>
  </si>
  <si>
    <t>1,235+1,015+0,685+1,5+0,4+0,5+0,4+0,6+1,8</t>
  </si>
  <si>
    <t>2,4*6</t>
  </si>
  <si>
    <t>100</t>
  </si>
  <si>
    <t>763111724</t>
  </si>
  <si>
    <t>SDK příčka páska k vyztužení různých úhlů</t>
  </si>
  <si>
    <t>-1019018264</t>
  </si>
  <si>
    <t>36,939</t>
  </si>
  <si>
    <t>0,53+1,5+1,7+2,4*12+2,602*2</t>
  </si>
  <si>
    <t>101</t>
  </si>
  <si>
    <t>763111751</t>
  </si>
  <si>
    <t>Příplatek k SDK příčce za plochu do 6 m2 jednotlivě</t>
  </si>
  <si>
    <t>974933966</t>
  </si>
  <si>
    <t>příčky:</t>
  </si>
  <si>
    <t>9,575</t>
  </si>
  <si>
    <t>předstěny:</t>
  </si>
  <si>
    <t>7,285</t>
  </si>
  <si>
    <t>obklad:</t>
  </si>
  <si>
    <t>2,842</t>
  </si>
  <si>
    <t>strop:</t>
  </si>
  <si>
    <t>5,32</t>
  </si>
  <si>
    <t>102</t>
  </si>
  <si>
    <t>763111762</t>
  </si>
  <si>
    <t>Příplatek k SDK příčce s jednoduchou nosnou konstrukcí za zahuštění profilů na vzdálenost 41 mm</t>
  </si>
  <si>
    <t>-494921488</t>
  </si>
  <si>
    <t>103</t>
  </si>
  <si>
    <t>763111771</t>
  </si>
  <si>
    <t>Příplatek k SDK příčce za rovinnost kvality Q3</t>
  </si>
  <si>
    <t>2088298508</t>
  </si>
  <si>
    <t>9,575*2</t>
  </si>
  <si>
    <t>104</t>
  </si>
  <si>
    <t>763121427</t>
  </si>
  <si>
    <t>SDK stěna předsazená tl 62,5 mm profil CW+UW 50 deska 1xH2 12,5 TI 40 mm</t>
  </si>
  <si>
    <t>1627644606</t>
  </si>
  <si>
    <t>(0,3+0,5+0,3)*2,602</t>
  </si>
  <si>
    <t>(0,685+1,015)*2,602</t>
  </si>
  <si>
    <t>105</t>
  </si>
  <si>
    <t>763131551</t>
  </si>
  <si>
    <t>SDK podhled deska 1xH2 12,5 bez TI jednovrstvá spodní kce profil CD+UD</t>
  </si>
  <si>
    <t>296099012</t>
  </si>
  <si>
    <t>106</t>
  </si>
  <si>
    <t>763164161</t>
  </si>
  <si>
    <t>SDK obklad dřevěných kcí tvaru L š přes 0,8 m desky 1xH2 12,5</t>
  </si>
  <si>
    <t>-634295234</t>
  </si>
  <si>
    <t>obklad ve sprchovém koutě (odkládací místo) a u stěny za wc:</t>
  </si>
  <si>
    <t>(0,53+1,5)*(1,2+0,2)</t>
  </si>
  <si>
    <t>107</t>
  </si>
  <si>
    <t>VS</t>
  </si>
  <si>
    <t>Příplatek za použití vysokopevnostního sádrokartonu tvrzeného v místě zavěšení posuvných dveří</t>
  </si>
  <si>
    <t>-94451976</t>
  </si>
  <si>
    <t>příčka:</t>
  </si>
  <si>
    <t>v místě sedátka:</t>
  </si>
  <si>
    <t>1,2*2,4</t>
  </si>
  <si>
    <t>108</t>
  </si>
  <si>
    <t>998763303</t>
  </si>
  <si>
    <t>Přesun hmot tonážní pro sádrokartonové konstrukce v objektech v do 24 m</t>
  </si>
  <si>
    <t>974607940</t>
  </si>
  <si>
    <t>109</t>
  </si>
  <si>
    <t>998763381</t>
  </si>
  <si>
    <t>Příplatek k přesunu hmot tonážní 763 SDK prováděný bez použití mechanizace</t>
  </si>
  <si>
    <t>999156723</t>
  </si>
  <si>
    <t>766</t>
  </si>
  <si>
    <t>Konstrukce truhlářské</t>
  </si>
  <si>
    <t>110</t>
  </si>
  <si>
    <t>1/T</t>
  </si>
  <si>
    <t>Příplatek za kompletaci posuvných dveří - kování na stěnu/rampa atp.</t>
  </si>
  <si>
    <t>780200898</t>
  </si>
  <si>
    <t>111</t>
  </si>
  <si>
    <t>2/T</t>
  </si>
  <si>
    <t>Dokování madla na dveřní křídlo, instalace zapuštěných mušlí</t>
  </si>
  <si>
    <t>498311976</t>
  </si>
  <si>
    <t>112</t>
  </si>
  <si>
    <t>Dodávka madla na dveře</t>
  </si>
  <si>
    <t>-732366522</t>
  </si>
  <si>
    <t>113</t>
  </si>
  <si>
    <t>766660351</t>
  </si>
  <si>
    <t>Montáž posuvných dveří jednokřídlových průchozí šířky do 800 mm do pojezdu na stěnu</t>
  </si>
  <si>
    <t>1945239869</t>
  </si>
  <si>
    <t>114</t>
  </si>
  <si>
    <t>61182351</t>
  </si>
  <si>
    <t>kování posuvné pro dveře posuvné na stěnu do garnyže pro š. 60,70,80,90</t>
  </si>
  <si>
    <t>1398964012</t>
  </si>
  <si>
    <t>115</t>
  </si>
  <si>
    <t>766682111</t>
  </si>
  <si>
    <t>Montáž zárubní obložkových pro dveře jednokřídlové tl stěny do 170 mm</t>
  </si>
  <si>
    <t>1965811300</t>
  </si>
  <si>
    <t>116</t>
  </si>
  <si>
    <t>D1</t>
  </si>
  <si>
    <t>dveře dřevěné vnitřní hladké plné 1křídlové posuvné 100x197cm</t>
  </si>
  <si>
    <t>-1700820299</t>
  </si>
  <si>
    <t>117</t>
  </si>
  <si>
    <t>DV</t>
  </si>
  <si>
    <t>Dodávka a osazení laminátových dvířek 800/1000</t>
  </si>
  <si>
    <t>-1632950956</t>
  </si>
  <si>
    <t>118</t>
  </si>
  <si>
    <t>998766103</t>
  </si>
  <si>
    <t>Přesun hmot tonážní pro konstrukce truhlářské v objektech v do 24 m</t>
  </si>
  <si>
    <t>-257087857</t>
  </si>
  <si>
    <t>119</t>
  </si>
  <si>
    <t>998766181</t>
  </si>
  <si>
    <t>Příplatek k přesunu hmot tonážní 766 prováděný bez použití mechanizace</t>
  </si>
  <si>
    <t>566005006</t>
  </si>
  <si>
    <t>771</t>
  </si>
  <si>
    <t>Podlahy z dlaždic</t>
  </si>
  <si>
    <t>120</t>
  </si>
  <si>
    <t>01</t>
  </si>
  <si>
    <t>Příplatek za obklad rampy</t>
  </si>
  <si>
    <t>-14443645</t>
  </si>
  <si>
    <t>121</t>
  </si>
  <si>
    <t>02</t>
  </si>
  <si>
    <t>Dodání a aplikace speciální fixační akrylátové emulze pro akustickou skladbu podlahy</t>
  </si>
  <si>
    <t>2003351581</t>
  </si>
  <si>
    <t>122</t>
  </si>
  <si>
    <t>03</t>
  </si>
  <si>
    <t>Dodání a aplikace rychletuhnoucí hmoty s výztužnými vlákny</t>
  </si>
  <si>
    <t>1908460199</t>
  </si>
  <si>
    <t>123</t>
  </si>
  <si>
    <t>771471111</t>
  </si>
  <si>
    <t>Montáž soklíků z dlaždic keramických rovných do malty v do 65 mm</t>
  </si>
  <si>
    <t>1166113097</t>
  </si>
  <si>
    <t>(3,4+2,66)*2</t>
  </si>
  <si>
    <t>124</t>
  </si>
  <si>
    <t>771571113</t>
  </si>
  <si>
    <t>Montáž podlah z keramických dlaždic režných hladkých do malty do 12 ks/m2</t>
  </si>
  <si>
    <t>776166264</t>
  </si>
  <si>
    <t>9,02</t>
  </si>
  <si>
    <t>koupelna:</t>
  </si>
  <si>
    <t>125</t>
  </si>
  <si>
    <t>771591111</t>
  </si>
  <si>
    <t>Podlahy penetrace podkladu</t>
  </si>
  <si>
    <t>599713564</t>
  </si>
  <si>
    <t>126</t>
  </si>
  <si>
    <t>59761408</t>
  </si>
  <si>
    <t>dlaždice keramická barevná přes 9 do 12 ks/m2</t>
  </si>
  <si>
    <t>-1049804317</t>
  </si>
  <si>
    <t>14,34*1,1</t>
  </si>
  <si>
    <t>pozn.: R10 dodržet protiskluznost!</t>
  </si>
  <si>
    <t>12,12*0,06*1,1</t>
  </si>
  <si>
    <t>127</t>
  </si>
  <si>
    <t>771591223</t>
  </si>
  <si>
    <t>Kontaktní izolace ve spojení s dlažbou proti kročejovému hluku celoplošně lepená</t>
  </si>
  <si>
    <t>-1872456495</t>
  </si>
  <si>
    <t>128</t>
  </si>
  <si>
    <t>771591232</t>
  </si>
  <si>
    <t>Kontaktní izolace ve spojení s dlažbou pružná - samolepící koutová páska</t>
  </si>
  <si>
    <t>-1573395683</t>
  </si>
  <si>
    <t>3,4+2,66+3,7+3,4+0,4</t>
  </si>
  <si>
    <t>0,9*2+0,9</t>
  </si>
  <si>
    <t>129</t>
  </si>
  <si>
    <t>771591261</t>
  </si>
  <si>
    <t>Spoj kontaktní izolace ve spojení s dlažbou přeložením izolace přes sebe</t>
  </si>
  <si>
    <t>1298885908</t>
  </si>
  <si>
    <t>130</t>
  </si>
  <si>
    <t>998771103</t>
  </si>
  <si>
    <t>Přesun hmot tonážní pro podlahy z dlaždic v objektech v do 24 m</t>
  </si>
  <si>
    <t>542071271</t>
  </si>
  <si>
    <t>131</t>
  </si>
  <si>
    <t>998771181</t>
  </si>
  <si>
    <t>Příplatek k přesunu hmot tonážní 771 prováděný bez použití mechanizace</t>
  </si>
  <si>
    <t>2018754718</t>
  </si>
  <si>
    <t>776</t>
  </si>
  <si>
    <t>Podlahy povlakové</t>
  </si>
  <si>
    <t>132</t>
  </si>
  <si>
    <t>776131111</t>
  </si>
  <si>
    <t>Vyztužení podkladu povlakových podlah armovacím pletivem ze skelných vláken</t>
  </si>
  <si>
    <t>-164712247</t>
  </si>
  <si>
    <t>133</t>
  </si>
  <si>
    <t>776201812</t>
  </si>
  <si>
    <t>Demontáž lepených povlakových podlah s podložkou ručně</t>
  </si>
  <si>
    <t>2128755396</t>
  </si>
  <si>
    <t>134</t>
  </si>
  <si>
    <t>998776103</t>
  </si>
  <si>
    <t>Přesun hmot tonážní pro podlahy povlakové v objektech v do 24 m</t>
  </si>
  <si>
    <t>-1361895027</t>
  </si>
  <si>
    <t>135</t>
  </si>
  <si>
    <t>998776181</t>
  </si>
  <si>
    <t>Příplatek k přesunu hmot tonážní 776 prováděný bez použití mechanizace</t>
  </si>
  <si>
    <t>1295408936</t>
  </si>
  <si>
    <t>781</t>
  </si>
  <si>
    <t>Dokončovací práce - obklady</t>
  </si>
  <si>
    <t>136</t>
  </si>
  <si>
    <t>781413212</t>
  </si>
  <si>
    <t>Montáž obkladů vnitřních z dekorů pórovinových výšky do 75 mm lepených standardním lepidlem</t>
  </si>
  <si>
    <t>503408336</t>
  </si>
  <si>
    <t>vodorovný dekor koupelny:</t>
  </si>
  <si>
    <t>(3,4+1,9)*2</t>
  </si>
  <si>
    <t>137</t>
  </si>
  <si>
    <t>L</t>
  </si>
  <si>
    <t>Listela - dekorovaný obklad</t>
  </si>
  <si>
    <t>1685872631</t>
  </si>
  <si>
    <t>10,6/0,3*1,2</t>
  </si>
  <si>
    <t>138</t>
  </si>
  <si>
    <t>781471113</t>
  </si>
  <si>
    <t>Montáž obkladů vnitřních keramických hladkých do 19 ks/m2 kladených do malty</t>
  </si>
  <si>
    <t>377321233</t>
  </si>
  <si>
    <t>(0,95+1,8+0,53+0,4+0,5+0,4+1,49+0,685+1,015+1,235+2,45+0,2)*2,4</t>
  </si>
  <si>
    <t>0,3*0,53</t>
  </si>
  <si>
    <t>0,2*1,5</t>
  </si>
  <si>
    <t>139</t>
  </si>
  <si>
    <t>59761155</t>
  </si>
  <si>
    <t>dlaždice keramické koupelnové(barevné) přes 19 do 25 ks/m2</t>
  </si>
  <si>
    <t>-588198351</t>
  </si>
  <si>
    <t>28,431*1,2</t>
  </si>
  <si>
    <t>140</t>
  </si>
  <si>
    <t>781495111</t>
  </si>
  <si>
    <t>Penetrace podkladu vnitřních obkladů</t>
  </si>
  <si>
    <t>-1810261879</t>
  </si>
  <si>
    <t>141</t>
  </si>
  <si>
    <t>998781103</t>
  </si>
  <si>
    <t>Přesun hmot tonážní pro obklady keramické v objektech v do 24 m</t>
  </si>
  <si>
    <t>630077600</t>
  </si>
  <si>
    <t>142</t>
  </si>
  <si>
    <t>998781181</t>
  </si>
  <si>
    <t>Příplatek k přesunu hmot tonážní 781 prováděný bez použití mechanizace</t>
  </si>
  <si>
    <t>1939119205</t>
  </si>
  <si>
    <t>143</t>
  </si>
  <si>
    <t>Z</t>
  </si>
  <si>
    <t>Dodávka a montáž zrcadla na zeď</t>
  </si>
  <si>
    <t>-595808798</t>
  </si>
  <si>
    <t>784</t>
  </si>
  <si>
    <t>Dokončovací práce - malby a tapety</t>
  </si>
  <si>
    <t>144</t>
  </si>
  <si>
    <t>996787604</t>
  </si>
  <si>
    <t>před malbou:</t>
  </si>
  <si>
    <t>stropy:</t>
  </si>
  <si>
    <t>9,02+5,32</t>
  </si>
  <si>
    <t>stěny:</t>
  </si>
  <si>
    <t>(3,4+2,66)*2*2,602</t>
  </si>
  <si>
    <t>145</t>
  </si>
  <si>
    <t>784181111</t>
  </si>
  <si>
    <t>Základní silikátová jednonásobná penetrace podkladu v místnostech výšky do 3,80m</t>
  </si>
  <si>
    <t>-816873900</t>
  </si>
  <si>
    <t>146</t>
  </si>
  <si>
    <t>784321001</t>
  </si>
  <si>
    <t>Jednonásobné silikátové bílé malby v místnosti výšky do 3,80 m</t>
  </si>
  <si>
    <t>555581308</t>
  </si>
  <si>
    <t>HZS</t>
  </si>
  <si>
    <t>Hodinové zúčtovací sazby</t>
  </si>
  <si>
    <t>147</t>
  </si>
  <si>
    <t>HZS1292</t>
  </si>
  <si>
    <t>Hodinová zúčtovací sazba stavební dělník</t>
  </si>
  <si>
    <t>hod</t>
  </si>
  <si>
    <t>-1040999118</t>
  </si>
  <si>
    <t>ostatní pomocné práce:</t>
  </si>
  <si>
    <t>bourání:</t>
  </si>
  <si>
    <t>k instalat.pracem:</t>
  </si>
  <si>
    <t>k elektroinstalaci:</t>
  </si>
  <si>
    <t>148</t>
  </si>
  <si>
    <t>HZS2212</t>
  </si>
  <si>
    <t>Hodinová zúčtovací sazba instalatér odborný</t>
  </si>
  <si>
    <t>346296431</t>
  </si>
  <si>
    <t>ostatní drobné související práce související s dopojením zař. předmětů v koupelně:</t>
  </si>
  <si>
    <t>149</t>
  </si>
  <si>
    <t>HZS3111</t>
  </si>
  <si>
    <t>Hodinová zúčtovací sazba montér potrubí</t>
  </si>
  <si>
    <t>1937691497</t>
  </si>
  <si>
    <t>dopojení ventilátoru:</t>
  </si>
  <si>
    <t>150</t>
  </si>
  <si>
    <t>HZS4232</t>
  </si>
  <si>
    <t>Hodinová zúčtovací sazba technik odborný - revize plynu</t>
  </si>
  <si>
    <t>-2073022402</t>
  </si>
  <si>
    <t>VRN</t>
  </si>
  <si>
    <t>Vedlejší rozpočtové náklady</t>
  </si>
  <si>
    <t>VRN3</t>
  </si>
  <si>
    <t>Zařízení staveniště</t>
  </si>
  <si>
    <t>151</t>
  </si>
  <si>
    <t>030001000</t>
  </si>
  <si>
    <t>1024</t>
  </si>
  <si>
    <t>998168325</t>
  </si>
  <si>
    <t>VRN7</t>
  </si>
  <si>
    <t>Provozní vlivy</t>
  </si>
  <si>
    <t>152</t>
  </si>
  <si>
    <t>070001000</t>
  </si>
  <si>
    <t>-368030172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</si>
</sst>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96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2"/>
      <c r="AQ5" s="22"/>
      <c r="AR5" s="20"/>
      <c r="BE5" s="266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2"/>
      <c r="AQ6" s="22"/>
      <c r="AR6" s="20"/>
      <c r="BE6" s="267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7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7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7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7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7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7"/>
      <c r="BS12" s="17" t="s">
        <v>6</v>
      </c>
    </row>
    <row r="13" spans="1:74" s="1" customFormat="1" ht="12" customHeight="1" x14ac:dyDescent="0.2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67"/>
      <c r="BS13" s="17" t="s">
        <v>6</v>
      </c>
    </row>
    <row r="14" spans="1:74" ht="12.75" x14ac:dyDescent="0.2">
      <c r="B14" s="21"/>
      <c r="C14" s="22"/>
      <c r="D14" s="22"/>
      <c r="E14" s="272" t="s">
        <v>29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7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7"/>
      <c r="BS15" s="17" t="s">
        <v>4</v>
      </c>
    </row>
    <row r="16" spans="1:74" s="1" customFormat="1" ht="12" customHeight="1" x14ac:dyDescent="0.2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267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267"/>
      <c r="BS17" s="17" t="s">
        <v>34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7"/>
      <c r="BS18" s="17" t="s">
        <v>6</v>
      </c>
    </row>
    <row r="19" spans="1:71" s="1" customFormat="1" ht="12" customHeight="1" x14ac:dyDescent="0.2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7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7"/>
      <c r="BS20" s="17" t="s">
        <v>34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7"/>
    </row>
    <row r="22" spans="1:71" s="1" customFormat="1" ht="12" customHeight="1" x14ac:dyDescent="0.2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7"/>
    </row>
    <row r="23" spans="1:71" s="1" customFormat="1" ht="16.5" customHeight="1" x14ac:dyDescent="0.2">
      <c r="B23" s="21"/>
      <c r="C23" s="22"/>
      <c r="D23" s="22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2"/>
      <c r="AP23" s="22"/>
      <c r="AQ23" s="22"/>
      <c r="AR23" s="20"/>
      <c r="BE23" s="267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7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7"/>
    </row>
    <row r="26" spans="1:71" s="2" customFormat="1" ht="25.9" customHeight="1" x14ac:dyDescent="0.2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5">
        <f>ROUND(AG94,2)</f>
        <v>0</v>
      </c>
      <c r="AL26" s="276"/>
      <c r="AM26" s="276"/>
      <c r="AN26" s="276"/>
      <c r="AO26" s="276"/>
      <c r="AP26" s="36"/>
      <c r="AQ26" s="36"/>
      <c r="AR26" s="39"/>
      <c r="BE26" s="267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7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7" t="s">
        <v>38</v>
      </c>
      <c r="M28" s="277"/>
      <c r="N28" s="277"/>
      <c r="O28" s="277"/>
      <c r="P28" s="277"/>
      <c r="Q28" s="36"/>
      <c r="R28" s="36"/>
      <c r="S28" s="36"/>
      <c r="T28" s="36"/>
      <c r="U28" s="36"/>
      <c r="V28" s="36"/>
      <c r="W28" s="277" t="s">
        <v>39</v>
      </c>
      <c r="X28" s="277"/>
      <c r="Y28" s="277"/>
      <c r="Z28" s="277"/>
      <c r="AA28" s="277"/>
      <c r="AB28" s="277"/>
      <c r="AC28" s="277"/>
      <c r="AD28" s="277"/>
      <c r="AE28" s="277"/>
      <c r="AF28" s="36"/>
      <c r="AG28" s="36"/>
      <c r="AH28" s="36"/>
      <c r="AI28" s="36"/>
      <c r="AJ28" s="36"/>
      <c r="AK28" s="277" t="s">
        <v>40</v>
      </c>
      <c r="AL28" s="277"/>
      <c r="AM28" s="277"/>
      <c r="AN28" s="277"/>
      <c r="AO28" s="277"/>
      <c r="AP28" s="36"/>
      <c r="AQ28" s="36"/>
      <c r="AR28" s="39"/>
      <c r="BE28" s="267"/>
    </row>
    <row r="29" spans="1:71" s="3" customFormat="1" ht="14.45" customHeight="1" x14ac:dyDescent="0.2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5">
        <v>0.21</v>
      </c>
      <c r="M29" s="264"/>
      <c r="N29" s="264"/>
      <c r="O29" s="264"/>
      <c r="P29" s="264"/>
      <c r="Q29" s="41"/>
      <c r="R29" s="41"/>
      <c r="S29" s="41"/>
      <c r="T29" s="41"/>
      <c r="U29" s="41"/>
      <c r="V29" s="41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1"/>
      <c r="AG29" s="41"/>
      <c r="AH29" s="41"/>
      <c r="AI29" s="41"/>
      <c r="AJ29" s="41"/>
      <c r="AK29" s="263">
        <f>ROUND(AV94, 2)</f>
        <v>0</v>
      </c>
      <c r="AL29" s="264"/>
      <c r="AM29" s="264"/>
      <c r="AN29" s="264"/>
      <c r="AO29" s="264"/>
      <c r="AP29" s="41"/>
      <c r="AQ29" s="41"/>
      <c r="AR29" s="42"/>
      <c r="BE29" s="268"/>
    </row>
    <row r="30" spans="1:71" s="3" customFormat="1" ht="14.45" customHeight="1" x14ac:dyDescent="0.2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5">
        <v>0.15</v>
      </c>
      <c r="M30" s="264"/>
      <c r="N30" s="264"/>
      <c r="O30" s="264"/>
      <c r="P30" s="264"/>
      <c r="Q30" s="41"/>
      <c r="R30" s="41"/>
      <c r="S30" s="41"/>
      <c r="T30" s="41"/>
      <c r="U30" s="41"/>
      <c r="V30" s="41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1"/>
      <c r="AG30" s="41"/>
      <c r="AH30" s="41"/>
      <c r="AI30" s="41"/>
      <c r="AJ30" s="41"/>
      <c r="AK30" s="263">
        <f>ROUND(AW94, 2)</f>
        <v>0</v>
      </c>
      <c r="AL30" s="264"/>
      <c r="AM30" s="264"/>
      <c r="AN30" s="264"/>
      <c r="AO30" s="264"/>
      <c r="AP30" s="41"/>
      <c r="AQ30" s="41"/>
      <c r="AR30" s="42"/>
      <c r="BE30" s="268"/>
    </row>
    <row r="31" spans="1:71" s="3" customFormat="1" ht="14.45" hidden="1" customHeight="1" x14ac:dyDescent="0.2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5">
        <v>0.21</v>
      </c>
      <c r="M31" s="264"/>
      <c r="N31" s="264"/>
      <c r="O31" s="264"/>
      <c r="P31" s="264"/>
      <c r="Q31" s="41"/>
      <c r="R31" s="41"/>
      <c r="S31" s="41"/>
      <c r="T31" s="41"/>
      <c r="U31" s="41"/>
      <c r="V31" s="41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1"/>
      <c r="AG31" s="41"/>
      <c r="AH31" s="41"/>
      <c r="AI31" s="41"/>
      <c r="AJ31" s="41"/>
      <c r="AK31" s="263">
        <v>0</v>
      </c>
      <c r="AL31" s="264"/>
      <c r="AM31" s="264"/>
      <c r="AN31" s="264"/>
      <c r="AO31" s="264"/>
      <c r="AP31" s="41"/>
      <c r="AQ31" s="41"/>
      <c r="AR31" s="42"/>
      <c r="BE31" s="268"/>
    </row>
    <row r="32" spans="1:71" s="3" customFormat="1" ht="14.45" hidden="1" customHeight="1" x14ac:dyDescent="0.2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5">
        <v>0.15</v>
      </c>
      <c r="M32" s="264"/>
      <c r="N32" s="264"/>
      <c r="O32" s="264"/>
      <c r="P32" s="264"/>
      <c r="Q32" s="41"/>
      <c r="R32" s="41"/>
      <c r="S32" s="41"/>
      <c r="T32" s="41"/>
      <c r="U32" s="41"/>
      <c r="V32" s="41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1"/>
      <c r="AG32" s="41"/>
      <c r="AH32" s="41"/>
      <c r="AI32" s="41"/>
      <c r="AJ32" s="41"/>
      <c r="AK32" s="263">
        <v>0</v>
      </c>
      <c r="AL32" s="264"/>
      <c r="AM32" s="264"/>
      <c r="AN32" s="264"/>
      <c r="AO32" s="264"/>
      <c r="AP32" s="41"/>
      <c r="AQ32" s="41"/>
      <c r="AR32" s="42"/>
      <c r="BE32" s="268"/>
    </row>
    <row r="33" spans="1:57" s="3" customFormat="1" ht="14.45" hidden="1" customHeight="1" x14ac:dyDescent="0.2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5">
        <v>0</v>
      </c>
      <c r="M33" s="264"/>
      <c r="N33" s="264"/>
      <c r="O33" s="264"/>
      <c r="P33" s="264"/>
      <c r="Q33" s="41"/>
      <c r="R33" s="41"/>
      <c r="S33" s="41"/>
      <c r="T33" s="41"/>
      <c r="U33" s="41"/>
      <c r="V33" s="41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1"/>
      <c r="AG33" s="41"/>
      <c r="AH33" s="41"/>
      <c r="AI33" s="41"/>
      <c r="AJ33" s="41"/>
      <c r="AK33" s="263">
        <v>0</v>
      </c>
      <c r="AL33" s="264"/>
      <c r="AM33" s="264"/>
      <c r="AN33" s="264"/>
      <c r="AO33" s="264"/>
      <c r="AP33" s="41"/>
      <c r="AQ33" s="41"/>
      <c r="AR33" s="42"/>
      <c r="BE33" s="268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7"/>
    </row>
    <row r="35" spans="1:57" s="2" customFormat="1" ht="25.9" customHeight="1" x14ac:dyDescent="0.2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00" t="s">
        <v>49</v>
      </c>
      <c r="Y35" s="301"/>
      <c r="Z35" s="301"/>
      <c r="AA35" s="301"/>
      <c r="AB35" s="301"/>
      <c r="AC35" s="45"/>
      <c r="AD35" s="45"/>
      <c r="AE35" s="45"/>
      <c r="AF35" s="45"/>
      <c r="AG35" s="45"/>
      <c r="AH35" s="45"/>
      <c r="AI35" s="45"/>
      <c r="AJ35" s="45"/>
      <c r="AK35" s="302">
        <f>SUM(AK26:AK33)</f>
        <v>0</v>
      </c>
      <c r="AL35" s="301"/>
      <c r="AM35" s="301"/>
      <c r="AN35" s="301"/>
      <c r="AO35" s="303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P2004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9" t="str">
        <f>K6</f>
        <v>B. Četyny 2/930, Ostrava-Dubina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1" t="str">
        <f>IF(AN8= "","",AN8)</f>
        <v>28. 2. 2020</v>
      </c>
      <c r="AN87" s="291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SMO, Městký obvod Ostrava -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2" t="str">
        <f>IF(E17="","",E17)</f>
        <v>Vladimír Slonka</v>
      </c>
      <c r="AN89" s="293"/>
      <c r="AO89" s="293"/>
      <c r="AP89" s="293"/>
      <c r="AQ89" s="36"/>
      <c r="AR89" s="39"/>
      <c r="AS89" s="294" t="s">
        <v>57</v>
      </c>
      <c r="AT89" s="29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92" t="str">
        <f>IF(E20="","",E20)</f>
        <v xml:space="preserve"> </v>
      </c>
      <c r="AN90" s="293"/>
      <c r="AO90" s="293"/>
      <c r="AP90" s="293"/>
      <c r="AQ90" s="36"/>
      <c r="AR90" s="39"/>
      <c r="AS90" s="296"/>
      <c r="AT90" s="29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8"/>
      <c r="AT91" s="29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84" t="s">
        <v>58</v>
      </c>
      <c r="D92" s="285"/>
      <c r="E92" s="285"/>
      <c r="F92" s="285"/>
      <c r="G92" s="285"/>
      <c r="H92" s="73"/>
      <c r="I92" s="286" t="s">
        <v>59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60</v>
      </c>
      <c r="AH92" s="285"/>
      <c r="AI92" s="285"/>
      <c r="AJ92" s="285"/>
      <c r="AK92" s="285"/>
      <c r="AL92" s="285"/>
      <c r="AM92" s="285"/>
      <c r="AN92" s="286" t="s">
        <v>61</v>
      </c>
      <c r="AO92" s="285"/>
      <c r="AP92" s="288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1">
        <f>ROUND(AG95,2)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 x14ac:dyDescent="0.2">
      <c r="A95" s="93" t="s">
        <v>81</v>
      </c>
      <c r="B95" s="94"/>
      <c r="C95" s="95"/>
      <c r="D95" s="280" t="s">
        <v>82</v>
      </c>
      <c r="E95" s="280"/>
      <c r="F95" s="280"/>
      <c r="G95" s="280"/>
      <c r="H95" s="280"/>
      <c r="I95" s="96"/>
      <c r="J95" s="280" t="s">
        <v>83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'1 - Bezbariérové řešení b...'!J30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7" t="s">
        <v>84</v>
      </c>
      <c r="AR95" s="98"/>
      <c r="AS95" s="99">
        <v>0</v>
      </c>
      <c r="AT95" s="100">
        <f>ROUND(SUM(AV95:AW95),2)</f>
        <v>0</v>
      </c>
      <c r="AU95" s="101">
        <f>'1 - Bezbariérové řešení b...'!P141</f>
        <v>0</v>
      </c>
      <c r="AV95" s="100">
        <f>'1 - Bezbariérové řešení b...'!J33</f>
        <v>0</v>
      </c>
      <c r="AW95" s="100">
        <f>'1 - Bezbariérové řešení b...'!J34</f>
        <v>0</v>
      </c>
      <c r="AX95" s="100">
        <f>'1 - Bezbariérové řešení b...'!J35</f>
        <v>0</v>
      </c>
      <c r="AY95" s="100">
        <f>'1 - Bezbariérové řešení b...'!J36</f>
        <v>0</v>
      </c>
      <c r="AZ95" s="100">
        <f>'1 - Bezbariérové řešení b...'!F33</f>
        <v>0</v>
      </c>
      <c r="BA95" s="100">
        <f>'1 - Bezbariérové řešení b...'!F34</f>
        <v>0</v>
      </c>
      <c r="BB95" s="100">
        <f>'1 - Bezbariérové řešení b...'!F35</f>
        <v>0</v>
      </c>
      <c r="BC95" s="100">
        <f>'1 - Bezbariérové řešení b...'!F36</f>
        <v>0</v>
      </c>
      <c r="BD95" s="102">
        <f>'1 - Bezbariérové řešení b...'!F37</f>
        <v>0</v>
      </c>
      <c r="BT95" s="103" t="s">
        <v>82</v>
      </c>
      <c r="BV95" s="103" t="s">
        <v>79</v>
      </c>
      <c r="BW95" s="103" t="s">
        <v>85</v>
      </c>
      <c r="BX95" s="103" t="s">
        <v>5</v>
      </c>
      <c r="CL95" s="103" t="s">
        <v>1</v>
      </c>
      <c r="CM95" s="103" t="s">
        <v>82</v>
      </c>
    </row>
    <row r="96" spans="1:91" s="2" customFormat="1" ht="30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 x14ac:dyDescent="0.2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FElp+P7SHwMYvdrXM+MjxPPoa8/NcxD/mWDHahKewRMAsK9dVNzflJ5ljjsPDP5x0ztT3C4vgQJXMcg3iseB0Q==" saltValue="aw5rAlwp1W+dp+EjKiGkx4ZbPOOjnlBf5gfqv+4asU64ZVlC3vHm1rBLaaauX/RZF0HYh5Hm/enwbwLBQnD5N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1 - Bezbariérové řešení b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8"/>
  <sheetViews>
    <sheetView showGridLines="0" tabSelected="1" topLeftCell="A398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4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85</v>
      </c>
    </row>
    <row r="3" spans="1:46" s="1" customFormat="1" ht="6.95" customHeight="1" x14ac:dyDescent="0.2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0"/>
      <c r="AT3" s="17" t="s">
        <v>82</v>
      </c>
    </row>
    <row r="4" spans="1:46" s="1" customFormat="1" ht="24.95" customHeight="1" x14ac:dyDescent="0.2">
      <c r="B4" s="20"/>
      <c r="D4" s="108" t="s">
        <v>86</v>
      </c>
      <c r="I4" s="104"/>
      <c r="L4" s="20"/>
      <c r="M4" s="109" t="s">
        <v>10</v>
      </c>
      <c r="AT4" s="17" t="s">
        <v>4</v>
      </c>
    </row>
    <row r="5" spans="1:46" s="1" customFormat="1" ht="6.95" customHeight="1" x14ac:dyDescent="0.2">
      <c r="B5" s="20"/>
      <c r="I5" s="104"/>
      <c r="L5" s="20"/>
    </row>
    <row r="6" spans="1:46" s="1" customFormat="1" ht="12" customHeight="1" x14ac:dyDescent="0.2">
      <c r="B6" s="20"/>
      <c r="D6" s="110" t="s">
        <v>16</v>
      </c>
      <c r="I6" s="104"/>
      <c r="L6" s="20"/>
    </row>
    <row r="7" spans="1:46" s="1" customFormat="1" ht="16.5" customHeight="1" x14ac:dyDescent="0.2">
      <c r="B7" s="20"/>
      <c r="E7" s="307" t="str">
        <f>'Rekapitulace stavby'!K6</f>
        <v>B. Četyny 2/930, Ostrava-Dubina</v>
      </c>
      <c r="F7" s="308"/>
      <c r="G7" s="308"/>
      <c r="H7" s="308"/>
      <c r="I7" s="104"/>
      <c r="L7" s="20"/>
    </row>
    <row r="8" spans="1:46" s="2" customFormat="1" ht="12" customHeight="1" x14ac:dyDescent="0.2">
      <c r="A8" s="34"/>
      <c r="B8" s="39"/>
      <c r="C8" s="34"/>
      <c r="D8" s="110" t="s">
        <v>87</v>
      </c>
      <c r="E8" s="34"/>
      <c r="F8" s="34"/>
      <c r="G8" s="34"/>
      <c r="H8" s="34"/>
      <c r="I8" s="111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9" t="s">
        <v>88</v>
      </c>
      <c r="F9" s="310"/>
      <c r="G9" s="310"/>
      <c r="H9" s="310"/>
      <c r="I9" s="111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111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0" t="s">
        <v>18</v>
      </c>
      <c r="E11" s="34"/>
      <c r="F11" s="112" t="s">
        <v>1</v>
      </c>
      <c r="G11" s="34"/>
      <c r="H11" s="34"/>
      <c r="I11" s="113" t="s">
        <v>19</v>
      </c>
      <c r="J11" s="112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0" t="s">
        <v>20</v>
      </c>
      <c r="E12" s="34"/>
      <c r="F12" s="112" t="s">
        <v>21</v>
      </c>
      <c r="G12" s="34"/>
      <c r="H12" s="34"/>
      <c r="I12" s="113" t="s">
        <v>22</v>
      </c>
      <c r="J12" s="114" t="str">
        <f>'Rekapitulace stavby'!AN8</f>
        <v>28. 2. 2020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111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0" t="s">
        <v>24</v>
      </c>
      <c r="E14" s="34"/>
      <c r="F14" s="34"/>
      <c r="G14" s="34"/>
      <c r="H14" s="34"/>
      <c r="I14" s="113" t="s">
        <v>25</v>
      </c>
      <c r="J14" s="112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2" t="s">
        <v>26</v>
      </c>
      <c r="F15" s="34"/>
      <c r="G15" s="34"/>
      <c r="H15" s="34"/>
      <c r="I15" s="113" t="s">
        <v>27</v>
      </c>
      <c r="J15" s="112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111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0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111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0" t="s">
        <v>30</v>
      </c>
      <c r="E20" s="34"/>
      <c r="F20" s="34"/>
      <c r="G20" s="34"/>
      <c r="H20" s="34"/>
      <c r="I20" s="113" t="s">
        <v>25</v>
      </c>
      <c r="J20" s="112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2" t="s">
        <v>32</v>
      </c>
      <c r="F21" s="34"/>
      <c r="G21" s="34"/>
      <c r="H21" s="34"/>
      <c r="I21" s="113" t="s">
        <v>27</v>
      </c>
      <c r="J21" s="112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111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0" t="s">
        <v>35</v>
      </c>
      <c r="E23" s="34"/>
      <c r="F23" s="34"/>
      <c r="G23" s="34"/>
      <c r="H23" s="34"/>
      <c r="I23" s="113" t="s">
        <v>25</v>
      </c>
      <c r="J23" s="112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2" t="str">
        <f>IF('Rekapitulace stavby'!E20="","",'Rekapitulace stavby'!E20)</f>
        <v xml:space="preserve"> </v>
      </c>
      <c r="F24" s="34"/>
      <c r="G24" s="34"/>
      <c r="H24" s="34"/>
      <c r="I24" s="113" t="s">
        <v>27</v>
      </c>
      <c r="J24" s="112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111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0" t="s">
        <v>36</v>
      </c>
      <c r="E26" s="34"/>
      <c r="F26" s="34"/>
      <c r="G26" s="34"/>
      <c r="H26" s="34"/>
      <c r="I26" s="111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5"/>
      <c r="B27" s="116"/>
      <c r="C27" s="115"/>
      <c r="D27" s="115"/>
      <c r="E27" s="313" t="s">
        <v>1</v>
      </c>
      <c r="F27" s="313"/>
      <c r="G27" s="313"/>
      <c r="H27" s="313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111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9"/>
      <c r="E29" s="119"/>
      <c r="F29" s="119"/>
      <c r="G29" s="119"/>
      <c r="H29" s="119"/>
      <c r="I29" s="120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1" t="s">
        <v>37</v>
      </c>
      <c r="E30" s="34"/>
      <c r="F30" s="34"/>
      <c r="G30" s="34"/>
      <c r="H30" s="34"/>
      <c r="I30" s="111"/>
      <c r="J30" s="122">
        <f>ROUND(J141,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9"/>
      <c r="E31" s="119"/>
      <c r="F31" s="119"/>
      <c r="G31" s="119"/>
      <c r="H31" s="119"/>
      <c r="I31" s="120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3" t="s">
        <v>39</v>
      </c>
      <c r="G32" s="34"/>
      <c r="H32" s="34"/>
      <c r="I32" s="124" t="s">
        <v>38</v>
      </c>
      <c r="J32" s="123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5" t="s">
        <v>41</v>
      </c>
      <c r="E33" s="110" t="s">
        <v>42</v>
      </c>
      <c r="F33" s="126">
        <f>ROUND((SUM(BE141:BE427)),  2)</f>
        <v>0</v>
      </c>
      <c r="G33" s="34"/>
      <c r="H33" s="34"/>
      <c r="I33" s="127">
        <v>0.21</v>
      </c>
      <c r="J33" s="126">
        <f>ROUND(((SUM(BE141:BE427))*I33),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0" t="s">
        <v>43</v>
      </c>
      <c r="F34" s="126">
        <f>ROUND((SUM(BF141:BF427)),  2)</f>
        <v>0</v>
      </c>
      <c r="G34" s="34"/>
      <c r="H34" s="34"/>
      <c r="I34" s="127">
        <v>0.15</v>
      </c>
      <c r="J34" s="126">
        <f>ROUND(((SUM(BF141:BF427))*I34),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0" t="s">
        <v>44</v>
      </c>
      <c r="F35" s="126">
        <f>ROUND((SUM(BG141:BG427)),  2)</f>
        <v>0</v>
      </c>
      <c r="G35" s="34"/>
      <c r="H35" s="34"/>
      <c r="I35" s="127">
        <v>0.21</v>
      </c>
      <c r="J35" s="12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0" t="s">
        <v>45</v>
      </c>
      <c r="F36" s="126">
        <f>ROUND((SUM(BH141:BH427)),  2)</f>
        <v>0</v>
      </c>
      <c r="G36" s="34"/>
      <c r="H36" s="34"/>
      <c r="I36" s="127">
        <v>0.15</v>
      </c>
      <c r="J36" s="12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0" t="s">
        <v>46</v>
      </c>
      <c r="F37" s="126">
        <f>ROUND((SUM(BI141:BI427)),  2)</f>
        <v>0</v>
      </c>
      <c r="G37" s="34"/>
      <c r="H37" s="34"/>
      <c r="I37" s="127">
        <v>0</v>
      </c>
      <c r="J37" s="12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111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3"/>
      <c r="J39" s="134">
        <f>SUM(J30:J37)</f>
        <v>0</v>
      </c>
      <c r="K39" s="13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111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I41" s="104"/>
      <c r="L41" s="20"/>
    </row>
    <row r="42" spans="1:31" s="1" customFormat="1" ht="14.45" customHeight="1" x14ac:dyDescent="0.2">
      <c r="B42" s="20"/>
      <c r="I42" s="104"/>
      <c r="L42" s="20"/>
    </row>
    <row r="43" spans="1:31" s="1" customFormat="1" ht="14.45" customHeight="1" x14ac:dyDescent="0.2">
      <c r="B43" s="20"/>
      <c r="I43" s="104"/>
      <c r="L43" s="20"/>
    </row>
    <row r="44" spans="1:31" s="1" customFormat="1" ht="14.45" customHeight="1" x14ac:dyDescent="0.2">
      <c r="B44" s="20"/>
      <c r="I44" s="104"/>
      <c r="L44" s="20"/>
    </row>
    <row r="45" spans="1:31" s="1" customFormat="1" ht="14.45" customHeight="1" x14ac:dyDescent="0.2">
      <c r="B45" s="20"/>
      <c r="I45" s="104"/>
      <c r="L45" s="20"/>
    </row>
    <row r="46" spans="1:31" s="1" customFormat="1" ht="14.45" customHeight="1" x14ac:dyDescent="0.2">
      <c r="B46" s="20"/>
      <c r="I46" s="104"/>
      <c r="L46" s="20"/>
    </row>
    <row r="47" spans="1:31" s="1" customFormat="1" ht="14.45" customHeight="1" x14ac:dyDescent="0.2">
      <c r="B47" s="20"/>
      <c r="I47" s="104"/>
      <c r="L47" s="20"/>
    </row>
    <row r="48" spans="1:31" s="1" customFormat="1" ht="14.45" customHeight="1" x14ac:dyDescent="0.2">
      <c r="B48" s="20"/>
      <c r="I48" s="104"/>
      <c r="L48" s="20"/>
    </row>
    <row r="49" spans="1:31" s="1" customFormat="1" ht="14.45" customHeight="1" x14ac:dyDescent="0.2">
      <c r="B49" s="20"/>
      <c r="I49" s="104"/>
      <c r="L49" s="20"/>
    </row>
    <row r="50" spans="1:31" s="2" customFormat="1" ht="14.45" customHeight="1" x14ac:dyDescent="0.2">
      <c r="B50" s="51"/>
      <c r="D50" s="136" t="s">
        <v>50</v>
      </c>
      <c r="E50" s="137"/>
      <c r="F50" s="137"/>
      <c r="G50" s="136" t="s">
        <v>51</v>
      </c>
      <c r="H50" s="137"/>
      <c r="I50" s="138"/>
      <c r="J50" s="137"/>
      <c r="K50" s="137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39" t="s">
        <v>52</v>
      </c>
      <c r="E61" s="140"/>
      <c r="F61" s="141" t="s">
        <v>53</v>
      </c>
      <c r="G61" s="139" t="s">
        <v>52</v>
      </c>
      <c r="H61" s="140"/>
      <c r="I61" s="142"/>
      <c r="J61" s="143" t="s">
        <v>53</v>
      </c>
      <c r="K61" s="14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6" t="s">
        <v>54</v>
      </c>
      <c r="E65" s="144"/>
      <c r="F65" s="144"/>
      <c r="G65" s="136" t="s">
        <v>55</v>
      </c>
      <c r="H65" s="144"/>
      <c r="I65" s="145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39" t="s">
        <v>52</v>
      </c>
      <c r="E76" s="140"/>
      <c r="F76" s="141" t="s">
        <v>53</v>
      </c>
      <c r="G76" s="139" t="s">
        <v>52</v>
      </c>
      <c r="H76" s="140"/>
      <c r="I76" s="142"/>
      <c r="J76" s="143" t="s">
        <v>53</v>
      </c>
      <c r="K76" s="14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89</v>
      </c>
      <c r="D82" s="36"/>
      <c r="E82" s="36"/>
      <c r="F82" s="36"/>
      <c r="G82" s="36"/>
      <c r="H82" s="36"/>
      <c r="I82" s="111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1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111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05" t="str">
        <f>E7</f>
        <v>B. Četyny 2/930, Ostrava-Dubina</v>
      </c>
      <c r="F85" s="306"/>
      <c r="G85" s="306"/>
      <c r="H85" s="306"/>
      <c r="I85" s="111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87</v>
      </c>
      <c r="D86" s="36"/>
      <c r="E86" s="36"/>
      <c r="F86" s="36"/>
      <c r="G86" s="36"/>
      <c r="H86" s="36"/>
      <c r="I86" s="111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89" t="str">
        <f>E9</f>
        <v>1 - Bezbariérové řešení bytové jednotky, byt č.43, B. Četyny 2</v>
      </c>
      <c r="F87" s="304"/>
      <c r="G87" s="304"/>
      <c r="H87" s="304"/>
      <c r="I87" s="111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111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3" t="s">
        <v>22</v>
      </c>
      <c r="J89" s="66" t="str">
        <f>IF(J12="","",J12)</f>
        <v>28. 2. 2020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111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SMO, Městký obvod Ostrava - Jih</v>
      </c>
      <c r="G91" s="36"/>
      <c r="H91" s="36"/>
      <c r="I91" s="113" t="s">
        <v>30</v>
      </c>
      <c r="J91" s="32" t="str">
        <f>E21</f>
        <v>Vladimír Slonka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3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111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2" t="s">
        <v>90</v>
      </c>
      <c r="D94" s="153"/>
      <c r="E94" s="153"/>
      <c r="F94" s="153"/>
      <c r="G94" s="153"/>
      <c r="H94" s="153"/>
      <c r="I94" s="154"/>
      <c r="J94" s="155" t="s">
        <v>91</v>
      </c>
      <c r="K94" s="15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111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6" t="s">
        <v>92</v>
      </c>
      <c r="D96" s="36"/>
      <c r="E96" s="36"/>
      <c r="F96" s="36"/>
      <c r="G96" s="36"/>
      <c r="H96" s="36"/>
      <c r="I96" s="111"/>
      <c r="J96" s="84">
        <f>J141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2:12" s="9" customFormat="1" ht="24.95" customHeight="1" x14ac:dyDescent="0.2">
      <c r="B97" s="157"/>
      <c r="C97" s="158"/>
      <c r="D97" s="159" t="s">
        <v>94</v>
      </c>
      <c r="E97" s="160"/>
      <c r="F97" s="160"/>
      <c r="G97" s="160"/>
      <c r="H97" s="160"/>
      <c r="I97" s="161"/>
      <c r="J97" s="162">
        <f>J142</f>
        <v>0</v>
      </c>
      <c r="K97" s="158"/>
      <c r="L97" s="163"/>
    </row>
    <row r="98" spans="2:12" s="10" customFormat="1" ht="19.899999999999999" customHeight="1" x14ac:dyDescent="0.2">
      <c r="B98" s="164"/>
      <c r="C98" s="165"/>
      <c r="D98" s="166" t="s">
        <v>95</v>
      </c>
      <c r="E98" s="167"/>
      <c r="F98" s="167"/>
      <c r="G98" s="167"/>
      <c r="H98" s="167"/>
      <c r="I98" s="168"/>
      <c r="J98" s="169">
        <f>J143</f>
        <v>0</v>
      </c>
      <c r="K98" s="165"/>
      <c r="L98" s="170"/>
    </row>
    <row r="99" spans="2:12" s="10" customFormat="1" ht="19.899999999999999" customHeight="1" x14ac:dyDescent="0.2">
      <c r="B99" s="164"/>
      <c r="C99" s="165"/>
      <c r="D99" s="166" t="s">
        <v>96</v>
      </c>
      <c r="E99" s="167"/>
      <c r="F99" s="167"/>
      <c r="G99" s="167"/>
      <c r="H99" s="167"/>
      <c r="I99" s="168"/>
      <c r="J99" s="169">
        <f>J157</f>
        <v>0</v>
      </c>
      <c r="K99" s="165"/>
      <c r="L99" s="170"/>
    </row>
    <row r="100" spans="2:12" s="10" customFormat="1" ht="19.899999999999999" customHeight="1" x14ac:dyDescent="0.2">
      <c r="B100" s="164"/>
      <c r="C100" s="165"/>
      <c r="D100" s="166" t="s">
        <v>97</v>
      </c>
      <c r="E100" s="167"/>
      <c r="F100" s="167"/>
      <c r="G100" s="167"/>
      <c r="H100" s="167"/>
      <c r="I100" s="168"/>
      <c r="J100" s="169">
        <f>J176</f>
        <v>0</v>
      </c>
      <c r="K100" s="165"/>
      <c r="L100" s="170"/>
    </row>
    <row r="101" spans="2:12" s="10" customFormat="1" ht="19.899999999999999" customHeight="1" x14ac:dyDescent="0.2">
      <c r="B101" s="164"/>
      <c r="C101" s="165"/>
      <c r="D101" s="166" t="s">
        <v>98</v>
      </c>
      <c r="E101" s="167"/>
      <c r="F101" s="167"/>
      <c r="G101" s="167"/>
      <c r="H101" s="167"/>
      <c r="I101" s="168"/>
      <c r="J101" s="169">
        <f>J184</f>
        <v>0</v>
      </c>
      <c r="K101" s="165"/>
      <c r="L101" s="170"/>
    </row>
    <row r="102" spans="2:12" s="9" customFormat="1" ht="24.95" customHeight="1" x14ac:dyDescent="0.2">
      <c r="B102" s="157"/>
      <c r="C102" s="158"/>
      <c r="D102" s="159" t="s">
        <v>99</v>
      </c>
      <c r="E102" s="160"/>
      <c r="F102" s="160"/>
      <c r="G102" s="160"/>
      <c r="H102" s="160"/>
      <c r="I102" s="161"/>
      <c r="J102" s="162">
        <f>J188</f>
        <v>0</v>
      </c>
      <c r="K102" s="158"/>
      <c r="L102" s="163"/>
    </row>
    <row r="103" spans="2:12" s="10" customFormat="1" ht="19.899999999999999" customHeight="1" x14ac:dyDescent="0.2">
      <c r="B103" s="164"/>
      <c r="C103" s="165"/>
      <c r="D103" s="166" t="s">
        <v>100</v>
      </c>
      <c r="E103" s="167"/>
      <c r="F103" s="167"/>
      <c r="G103" s="167"/>
      <c r="H103" s="167"/>
      <c r="I103" s="168"/>
      <c r="J103" s="169">
        <f>J189</f>
        <v>0</v>
      </c>
      <c r="K103" s="165"/>
      <c r="L103" s="170"/>
    </row>
    <row r="104" spans="2:12" s="10" customFormat="1" ht="19.899999999999999" customHeight="1" x14ac:dyDescent="0.2">
      <c r="B104" s="164"/>
      <c r="C104" s="165"/>
      <c r="D104" s="166" t="s">
        <v>101</v>
      </c>
      <c r="E104" s="167"/>
      <c r="F104" s="167"/>
      <c r="G104" s="167"/>
      <c r="H104" s="167"/>
      <c r="I104" s="168"/>
      <c r="J104" s="169">
        <f>J209</f>
        <v>0</v>
      </c>
      <c r="K104" s="165"/>
      <c r="L104" s="170"/>
    </row>
    <row r="105" spans="2:12" s="10" customFormat="1" ht="19.899999999999999" customHeight="1" x14ac:dyDescent="0.2">
      <c r="B105" s="164"/>
      <c r="C105" s="165"/>
      <c r="D105" s="166" t="s">
        <v>102</v>
      </c>
      <c r="E105" s="167"/>
      <c r="F105" s="167"/>
      <c r="G105" s="167"/>
      <c r="H105" s="167"/>
      <c r="I105" s="168"/>
      <c r="J105" s="169">
        <f>J215</f>
        <v>0</v>
      </c>
      <c r="K105" s="165"/>
      <c r="L105" s="170"/>
    </row>
    <row r="106" spans="2:12" s="10" customFormat="1" ht="19.899999999999999" customHeight="1" x14ac:dyDescent="0.2">
      <c r="B106" s="164"/>
      <c r="C106" s="165"/>
      <c r="D106" s="166" t="s">
        <v>103</v>
      </c>
      <c r="E106" s="167"/>
      <c r="F106" s="167"/>
      <c r="G106" s="167"/>
      <c r="H106" s="167"/>
      <c r="I106" s="168"/>
      <c r="J106" s="169">
        <f>J225</f>
        <v>0</v>
      </c>
      <c r="K106" s="165"/>
      <c r="L106" s="170"/>
    </row>
    <row r="107" spans="2:12" s="10" customFormat="1" ht="19.899999999999999" customHeight="1" x14ac:dyDescent="0.2">
      <c r="B107" s="164"/>
      <c r="C107" s="165"/>
      <c r="D107" s="166" t="s">
        <v>104</v>
      </c>
      <c r="E107" s="167"/>
      <c r="F107" s="167"/>
      <c r="G107" s="167"/>
      <c r="H107" s="167"/>
      <c r="I107" s="168"/>
      <c r="J107" s="169">
        <f>J235</f>
        <v>0</v>
      </c>
      <c r="K107" s="165"/>
      <c r="L107" s="170"/>
    </row>
    <row r="108" spans="2:12" s="10" customFormat="1" ht="19.899999999999999" customHeight="1" x14ac:dyDescent="0.2">
      <c r="B108" s="164"/>
      <c r="C108" s="165"/>
      <c r="D108" s="166" t="s">
        <v>105</v>
      </c>
      <c r="E108" s="167"/>
      <c r="F108" s="167"/>
      <c r="G108" s="167"/>
      <c r="H108" s="167"/>
      <c r="I108" s="168"/>
      <c r="J108" s="169">
        <f>J243</f>
        <v>0</v>
      </c>
      <c r="K108" s="165"/>
      <c r="L108" s="170"/>
    </row>
    <row r="109" spans="2:12" s="10" customFormat="1" ht="19.899999999999999" customHeight="1" x14ac:dyDescent="0.2">
      <c r="B109" s="164"/>
      <c r="C109" s="165"/>
      <c r="D109" s="166" t="s">
        <v>106</v>
      </c>
      <c r="E109" s="167"/>
      <c r="F109" s="167"/>
      <c r="G109" s="167"/>
      <c r="H109" s="167"/>
      <c r="I109" s="168"/>
      <c r="J109" s="169">
        <f>J270</f>
        <v>0</v>
      </c>
      <c r="K109" s="165"/>
      <c r="L109" s="170"/>
    </row>
    <row r="110" spans="2:12" s="10" customFormat="1" ht="19.899999999999999" customHeight="1" x14ac:dyDescent="0.2">
      <c r="B110" s="164"/>
      <c r="C110" s="165"/>
      <c r="D110" s="166" t="s">
        <v>107</v>
      </c>
      <c r="E110" s="167"/>
      <c r="F110" s="167"/>
      <c r="G110" s="167"/>
      <c r="H110" s="167"/>
      <c r="I110" s="168"/>
      <c r="J110" s="169">
        <f>J276</f>
        <v>0</v>
      </c>
      <c r="K110" s="165"/>
      <c r="L110" s="170"/>
    </row>
    <row r="111" spans="2:12" s="10" customFormat="1" ht="19.899999999999999" customHeight="1" x14ac:dyDescent="0.2">
      <c r="B111" s="164"/>
      <c r="C111" s="165"/>
      <c r="D111" s="166" t="s">
        <v>108</v>
      </c>
      <c r="E111" s="167"/>
      <c r="F111" s="167"/>
      <c r="G111" s="167"/>
      <c r="H111" s="167"/>
      <c r="I111" s="168"/>
      <c r="J111" s="169">
        <f>J278</f>
        <v>0</v>
      </c>
      <c r="K111" s="165"/>
      <c r="L111" s="170"/>
    </row>
    <row r="112" spans="2:12" s="10" customFormat="1" ht="19.899999999999999" customHeight="1" x14ac:dyDescent="0.2">
      <c r="B112" s="164"/>
      <c r="C112" s="165"/>
      <c r="D112" s="166" t="s">
        <v>109</v>
      </c>
      <c r="E112" s="167"/>
      <c r="F112" s="167"/>
      <c r="G112" s="167"/>
      <c r="H112" s="167"/>
      <c r="I112" s="168"/>
      <c r="J112" s="169">
        <f>J284</f>
        <v>0</v>
      </c>
      <c r="K112" s="165"/>
      <c r="L112" s="170"/>
    </row>
    <row r="113" spans="1:31" s="10" customFormat="1" ht="19.899999999999999" customHeight="1" x14ac:dyDescent="0.2">
      <c r="B113" s="164"/>
      <c r="C113" s="165"/>
      <c r="D113" s="166" t="s">
        <v>110</v>
      </c>
      <c r="E113" s="167"/>
      <c r="F113" s="167"/>
      <c r="G113" s="167"/>
      <c r="H113" s="167"/>
      <c r="I113" s="168"/>
      <c r="J113" s="169">
        <f>J336</f>
        <v>0</v>
      </c>
      <c r="K113" s="165"/>
      <c r="L113" s="170"/>
    </row>
    <row r="114" spans="1:31" s="10" customFormat="1" ht="19.899999999999999" customHeight="1" x14ac:dyDescent="0.2">
      <c r="B114" s="164"/>
      <c r="C114" s="165"/>
      <c r="D114" s="166" t="s">
        <v>111</v>
      </c>
      <c r="E114" s="167"/>
      <c r="F114" s="167"/>
      <c r="G114" s="167"/>
      <c r="H114" s="167"/>
      <c r="I114" s="168"/>
      <c r="J114" s="169">
        <f>J347</f>
        <v>0</v>
      </c>
      <c r="K114" s="165"/>
      <c r="L114" s="170"/>
    </row>
    <row r="115" spans="1:31" s="10" customFormat="1" ht="19.899999999999999" customHeight="1" x14ac:dyDescent="0.2">
      <c r="B115" s="164"/>
      <c r="C115" s="165"/>
      <c r="D115" s="166" t="s">
        <v>112</v>
      </c>
      <c r="E115" s="167"/>
      <c r="F115" s="167"/>
      <c r="G115" s="167"/>
      <c r="H115" s="167"/>
      <c r="I115" s="168"/>
      <c r="J115" s="169">
        <f>J373</f>
        <v>0</v>
      </c>
      <c r="K115" s="165"/>
      <c r="L115" s="170"/>
    </row>
    <row r="116" spans="1:31" s="10" customFormat="1" ht="19.899999999999999" customHeight="1" x14ac:dyDescent="0.2">
      <c r="B116" s="164"/>
      <c r="C116" s="165"/>
      <c r="D116" s="166" t="s">
        <v>113</v>
      </c>
      <c r="E116" s="167"/>
      <c r="F116" s="167"/>
      <c r="G116" s="167"/>
      <c r="H116" s="167"/>
      <c r="I116" s="168"/>
      <c r="J116" s="169">
        <f>J379</f>
        <v>0</v>
      </c>
      <c r="K116" s="165"/>
      <c r="L116" s="170"/>
    </row>
    <row r="117" spans="1:31" s="10" customFormat="1" ht="19.899999999999999" customHeight="1" x14ac:dyDescent="0.2">
      <c r="B117" s="164"/>
      <c r="C117" s="165"/>
      <c r="D117" s="166" t="s">
        <v>114</v>
      </c>
      <c r="E117" s="167"/>
      <c r="F117" s="167"/>
      <c r="G117" s="167"/>
      <c r="H117" s="167"/>
      <c r="I117" s="168"/>
      <c r="J117" s="169">
        <f>J396</f>
        <v>0</v>
      </c>
      <c r="K117" s="165"/>
      <c r="L117" s="170"/>
    </row>
    <row r="118" spans="1:31" s="9" customFormat="1" ht="24.95" customHeight="1" x14ac:dyDescent="0.2">
      <c r="B118" s="157"/>
      <c r="C118" s="158"/>
      <c r="D118" s="159" t="s">
        <v>115</v>
      </c>
      <c r="E118" s="160"/>
      <c r="F118" s="160"/>
      <c r="G118" s="160"/>
      <c r="H118" s="160"/>
      <c r="I118" s="161"/>
      <c r="J118" s="162">
        <f>J406</f>
        <v>0</v>
      </c>
      <c r="K118" s="158"/>
      <c r="L118" s="163"/>
    </row>
    <row r="119" spans="1:31" s="9" customFormat="1" ht="24.95" customHeight="1" x14ac:dyDescent="0.2">
      <c r="B119" s="157"/>
      <c r="C119" s="158"/>
      <c r="D119" s="159" t="s">
        <v>116</v>
      </c>
      <c r="E119" s="160"/>
      <c r="F119" s="160"/>
      <c r="G119" s="160"/>
      <c r="H119" s="160"/>
      <c r="I119" s="161"/>
      <c r="J119" s="162">
        <f>J423</f>
        <v>0</v>
      </c>
      <c r="K119" s="158"/>
      <c r="L119" s="163"/>
    </row>
    <row r="120" spans="1:31" s="10" customFormat="1" ht="19.899999999999999" customHeight="1" x14ac:dyDescent="0.2">
      <c r="B120" s="164"/>
      <c r="C120" s="165"/>
      <c r="D120" s="166" t="s">
        <v>117</v>
      </c>
      <c r="E120" s="167"/>
      <c r="F120" s="167"/>
      <c r="G120" s="167"/>
      <c r="H120" s="167"/>
      <c r="I120" s="168"/>
      <c r="J120" s="169">
        <f>J424</f>
        <v>0</v>
      </c>
      <c r="K120" s="165"/>
      <c r="L120" s="170"/>
    </row>
    <row r="121" spans="1:31" s="10" customFormat="1" ht="19.899999999999999" customHeight="1" x14ac:dyDescent="0.2">
      <c r="B121" s="164"/>
      <c r="C121" s="165"/>
      <c r="D121" s="166" t="s">
        <v>118</v>
      </c>
      <c r="E121" s="167"/>
      <c r="F121" s="167"/>
      <c r="G121" s="167"/>
      <c r="H121" s="167"/>
      <c r="I121" s="168"/>
      <c r="J121" s="169">
        <f>J426</f>
        <v>0</v>
      </c>
      <c r="K121" s="165"/>
      <c r="L121" s="170"/>
    </row>
    <row r="122" spans="1:31" s="2" customFormat="1" ht="21.7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111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 x14ac:dyDescent="0.2">
      <c r="A123" s="34"/>
      <c r="B123" s="54"/>
      <c r="C123" s="55"/>
      <c r="D123" s="55"/>
      <c r="E123" s="55"/>
      <c r="F123" s="55"/>
      <c r="G123" s="55"/>
      <c r="H123" s="55"/>
      <c r="I123" s="148"/>
      <c r="J123" s="55"/>
      <c r="K123" s="55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7" spans="1:31" s="2" customFormat="1" ht="6.95" customHeight="1" x14ac:dyDescent="0.2">
      <c r="A127" s="34"/>
      <c r="B127" s="56"/>
      <c r="C127" s="57"/>
      <c r="D127" s="57"/>
      <c r="E127" s="57"/>
      <c r="F127" s="57"/>
      <c r="G127" s="57"/>
      <c r="H127" s="57"/>
      <c r="I127" s="151"/>
      <c r="J127" s="57"/>
      <c r="K127" s="57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4.95" customHeight="1" x14ac:dyDescent="0.2">
      <c r="A128" s="34"/>
      <c r="B128" s="35"/>
      <c r="C128" s="23" t="s">
        <v>119</v>
      </c>
      <c r="D128" s="36"/>
      <c r="E128" s="36"/>
      <c r="F128" s="36"/>
      <c r="G128" s="36"/>
      <c r="H128" s="36"/>
      <c r="I128" s="111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 x14ac:dyDescent="0.2">
      <c r="A129" s="34"/>
      <c r="B129" s="35"/>
      <c r="C129" s="36"/>
      <c r="D129" s="36"/>
      <c r="E129" s="36"/>
      <c r="F129" s="36"/>
      <c r="G129" s="36"/>
      <c r="H129" s="36"/>
      <c r="I129" s="111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 x14ac:dyDescent="0.2">
      <c r="A130" s="34"/>
      <c r="B130" s="35"/>
      <c r="C130" s="29" t="s">
        <v>16</v>
      </c>
      <c r="D130" s="36"/>
      <c r="E130" s="36"/>
      <c r="F130" s="36"/>
      <c r="G130" s="36"/>
      <c r="H130" s="36"/>
      <c r="I130" s="111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 x14ac:dyDescent="0.2">
      <c r="A131" s="34"/>
      <c r="B131" s="35"/>
      <c r="C131" s="36"/>
      <c r="D131" s="36"/>
      <c r="E131" s="305" t="str">
        <f>E7</f>
        <v>B. Četyny 2/930, Ostrava-Dubina</v>
      </c>
      <c r="F131" s="306"/>
      <c r="G131" s="306"/>
      <c r="H131" s="306"/>
      <c r="I131" s="111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 x14ac:dyDescent="0.2">
      <c r="A132" s="34"/>
      <c r="B132" s="35"/>
      <c r="C132" s="29" t="s">
        <v>87</v>
      </c>
      <c r="D132" s="36"/>
      <c r="E132" s="36"/>
      <c r="F132" s="36"/>
      <c r="G132" s="36"/>
      <c r="H132" s="36"/>
      <c r="I132" s="111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6.5" customHeight="1" x14ac:dyDescent="0.2">
      <c r="A133" s="34"/>
      <c r="B133" s="35"/>
      <c r="C133" s="36"/>
      <c r="D133" s="36"/>
      <c r="E133" s="289" t="str">
        <f>E9</f>
        <v>1 - Bezbariérové řešení bytové jednotky, byt č.43, B. Četyny 2</v>
      </c>
      <c r="F133" s="304"/>
      <c r="G133" s="304"/>
      <c r="H133" s="304"/>
      <c r="I133" s="111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 x14ac:dyDescent="0.2">
      <c r="A134" s="34"/>
      <c r="B134" s="35"/>
      <c r="C134" s="36"/>
      <c r="D134" s="36"/>
      <c r="E134" s="36"/>
      <c r="F134" s="36"/>
      <c r="G134" s="36"/>
      <c r="H134" s="36"/>
      <c r="I134" s="111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2" customHeight="1" x14ac:dyDescent="0.2">
      <c r="A135" s="34"/>
      <c r="B135" s="35"/>
      <c r="C135" s="29" t="s">
        <v>20</v>
      </c>
      <c r="D135" s="36"/>
      <c r="E135" s="36"/>
      <c r="F135" s="27" t="str">
        <f>F12</f>
        <v xml:space="preserve"> </v>
      </c>
      <c r="G135" s="36"/>
      <c r="H135" s="36"/>
      <c r="I135" s="113" t="s">
        <v>22</v>
      </c>
      <c r="J135" s="66" t="str">
        <f>IF(J12="","",J12)</f>
        <v>28. 2. 2020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6.95" customHeight="1" x14ac:dyDescent="0.2">
      <c r="A136" s="34"/>
      <c r="B136" s="35"/>
      <c r="C136" s="36"/>
      <c r="D136" s="36"/>
      <c r="E136" s="36"/>
      <c r="F136" s="36"/>
      <c r="G136" s="36"/>
      <c r="H136" s="36"/>
      <c r="I136" s="111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 x14ac:dyDescent="0.2">
      <c r="A137" s="34"/>
      <c r="B137" s="35"/>
      <c r="C137" s="29" t="s">
        <v>24</v>
      </c>
      <c r="D137" s="36"/>
      <c r="E137" s="36"/>
      <c r="F137" s="27" t="str">
        <f>E15</f>
        <v>SMO, Městký obvod Ostrava - Jih</v>
      </c>
      <c r="G137" s="36"/>
      <c r="H137" s="36"/>
      <c r="I137" s="113" t="s">
        <v>30</v>
      </c>
      <c r="J137" s="32" t="str">
        <f>E21</f>
        <v>Vladimír Slonka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5.2" customHeight="1" x14ac:dyDescent="0.2">
      <c r="A138" s="34"/>
      <c r="B138" s="35"/>
      <c r="C138" s="29" t="s">
        <v>28</v>
      </c>
      <c r="D138" s="36"/>
      <c r="E138" s="36"/>
      <c r="F138" s="27" t="str">
        <f>IF(E18="","",E18)</f>
        <v>Vyplň údaj</v>
      </c>
      <c r="G138" s="36"/>
      <c r="H138" s="36"/>
      <c r="I138" s="113" t="s">
        <v>35</v>
      </c>
      <c r="J138" s="32" t="str">
        <f>E24</f>
        <v xml:space="preserve"> 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2" customFormat="1" ht="10.35" customHeight="1" x14ac:dyDescent="0.2">
      <c r="A139" s="34"/>
      <c r="B139" s="35"/>
      <c r="C139" s="36"/>
      <c r="D139" s="36"/>
      <c r="E139" s="36"/>
      <c r="F139" s="36"/>
      <c r="G139" s="36"/>
      <c r="H139" s="36"/>
      <c r="I139" s="111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5" s="11" customFormat="1" ht="29.25" customHeight="1" x14ac:dyDescent="0.2">
      <c r="A140" s="171"/>
      <c r="B140" s="172"/>
      <c r="C140" s="173" t="s">
        <v>120</v>
      </c>
      <c r="D140" s="174" t="s">
        <v>62</v>
      </c>
      <c r="E140" s="174" t="s">
        <v>58</v>
      </c>
      <c r="F140" s="174" t="s">
        <v>59</v>
      </c>
      <c r="G140" s="174" t="s">
        <v>121</v>
      </c>
      <c r="H140" s="174" t="s">
        <v>122</v>
      </c>
      <c r="I140" s="175" t="s">
        <v>123</v>
      </c>
      <c r="J140" s="176" t="s">
        <v>91</v>
      </c>
      <c r="K140" s="177" t="s">
        <v>124</v>
      </c>
      <c r="L140" s="178"/>
      <c r="M140" s="75" t="s">
        <v>1</v>
      </c>
      <c r="N140" s="76" t="s">
        <v>41</v>
      </c>
      <c r="O140" s="76" t="s">
        <v>125</v>
      </c>
      <c r="P140" s="76" t="s">
        <v>126</v>
      </c>
      <c r="Q140" s="76" t="s">
        <v>127</v>
      </c>
      <c r="R140" s="76" t="s">
        <v>128</v>
      </c>
      <c r="S140" s="76" t="s">
        <v>129</v>
      </c>
      <c r="T140" s="77" t="s">
        <v>130</v>
      </c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</row>
    <row r="141" spans="1:65" s="2" customFormat="1" ht="22.9" customHeight="1" x14ac:dyDescent="0.25">
      <c r="A141" s="34"/>
      <c r="B141" s="35"/>
      <c r="C141" s="82" t="s">
        <v>131</v>
      </c>
      <c r="D141" s="36"/>
      <c r="E141" s="36"/>
      <c r="F141" s="36"/>
      <c r="G141" s="36"/>
      <c r="H141" s="36"/>
      <c r="I141" s="111"/>
      <c r="J141" s="179">
        <f>BK141</f>
        <v>0</v>
      </c>
      <c r="K141" s="36"/>
      <c r="L141" s="39"/>
      <c r="M141" s="78"/>
      <c r="N141" s="180"/>
      <c r="O141" s="79"/>
      <c r="P141" s="181">
        <f>P142+P188+P406+P423</f>
        <v>0</v>
      </c>
      <c r="Q141" s="79"/>
      <c r="R141" s="181">
        <f>R142+R188+R406+R423</f>
        <v>4.1738513499999996</v>
      </c>
      <c r="S141" s="79"/>
      <c r="T141" s="182">
        <f>T142+T188+T406+T423</f>
        <v>2.8750730000000004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76</v>
      </c>
      <c r="AU141" s="17" t="s">
        <v>93</v>
      </c>
      <c r="BK141" s="183">
        <f>BK142+BK188+BK406+BK423</f>
        <v>0</v>
      </c>
    </row>
    <row r="142" spans="1:65" s="12" customFormat="1" ht="25.9" customHeight="1" x14ac:dyDescent="0.2">
      <c r="B142" s="184"/>
      <c r="C142" s="185"/>
      <c r="D142" s="186" t="s">
        <v>76</v>
      </c>
      <c r="E142" s="187" t="s">
        <v>132</v>
      </c>
      <c r="F142" s="187" t="s">
        <v>133</v>
      </c>
      <c r="G142" s="185"/>
      <c r="H142" s="185"/>
      <c r="I142" s="188"/>
      <c r="J142" s="189">
        <f>BK142</f>
        <v>0</v>
      </c>
      <c r="K142" s="185"/>
      <c r="L142" s="190"/>
      <c r="M142" s="191"/>
      <c r="N142" s="192"/>
      <c r="O142" s="192"/>
      <c r="P142" s="193">
        <f>P143+P157+P176+P184</f>
        <v>0</v>
      </c>
      <c r="Q142" s="192"/>
      <c r="R142" s="193">
        <f>R143+R157+R176+R184</f>
        <v>1.0273542999999998</v>
      </c>
      <c r="S142" s="192"/>
      <c r="T142" s="194">
        <f>T143+T157+T176+T184</f>
        <v>2.6693930000000003</v>
      </c>
      <c r="AR142" s="195" t="s">
        <v>82</v>
      </c>
      <c r="AT142" s="196" t="s">
        <v>76</v>
      </c>
      <c r="AU142" s="196" t="s">
        <v>77</v>
      </c>
      <c r="AY142" s="195" t="s">
        <v>134</v>
      </c>
      <c r="BK142" s="197">
        <f>BK143+BK157+BK176+BK184</f>
        <v>0</v>
      </c>
    </row>
    <row r="143" spans="1:65" s="12" customFormat="1" ht="22.9" customHeight="1" x14ac:dyDescent="0.2">
      <c r="B143" s="184"/>
      <c r="C143" s="185"/>
      <c r="D143" s="186" t="s">
        <v>76</v>
      </c>
      <c r="E143" s="198" t="s">
        <v>135</v>
      </c>
      <c r="F143" s="198" t="s">
        <v>136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SUM(P144:P156)</f>
        <v>0</v>
      </c>
      <c r="Q143" s="192"/>
      <c r="R143" s="193">
        <f>SUM(R144:R156)</f>
        <v>1.0242581399999999</v>
      </c>
      <c r="S143" s="192"/>
      <c r="T143" s="194">
        <f>SUM(T144:T156)</f>
        <v>0</v>
      </c>
      <c r="AR143" s="195" t="s">
        <v>82</v>
      </c>
      <c r="AT143" s="196" t="s">
        <v>76</v>
      </c>
      <c r="AU143" s="196" t="s">
        <v>82</v>
      </c>
      <c r="AY143" s="195" t="s">
        <v>134</v>
      </c>
      <c r="BK143" s="197">
        <f>SUM(BK144:BK156)</f>
        <v>0</v>
      </c>
    </row>
    <row r="144" spans="1:65" s="2" customFormat="1" ht="21.75" customHeight="1" x14ac:dyDescent="0.2">
      <c r="A144" s="34"/>
      <c r="B144" s="35"/>
      <c r="C144" s="200" t="s">
        <v>82</v>
      </c>
      <c r="D144" s="200" t="s">
        <v>137</v>
      </c>
      <c r="E144" s="201" t="s">
        <v>138</v>
      </c>
      <c r="F144" s="202" t="s">
        <v>139</v>
      </c>
      <c r="G144" s="203" t="s">
        <v>140</v>
      </c>
      <c r="H144" s="204">
        <v>33.180999999999997</v>
      </c>
      <c r="I144" s="205"/>
      <c r="J144" s="206">
        <f>ROUND(I144*H144,2)</f>
        <v>0</v>
      </c>
      <c r="K144" s="207"/>
      <c r="L144" s="39"/>
      <c r="M144" s="208" t="s">
        <v>1</v>
      </c>
      <c r="N144" s="209" t="s">
        <v>43</v>
      </c>
      <c r="O144" s="71"/>
      <c r="P144" s="210">
        <f>O144*H144</f>
        <v>0</v>
      </c>
      <c r="Q144" s="210">
        <v>2.5999999999999998E-4</v>
      </c>
      <c r="R144" s="210">
        <f>Q144*H144</f>
        <v>8.6270599999999989E-3</v>
      </c>
      <c r="S144" s="210">
        <v>0</v>
      </c>
      <c r="T144" s="21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2" t="s">
        <v>141</v>
      </c>
      <c r="AT144" s="212" t="s">
        <v>137</v>
      </c>
      <c r="AU144" s="212" t="s">
        <v>142</v>
      </c>
      <c r="AY144" s="17" t="s">
        <v>134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7" t="s">
        <v>142</v>
      </c>
      <c r="BK144" s="213">
        <f>ROUND(I144*H144,2)</f>
        <v>0</v>
      </c>
      <c r="BL144" s="17" t="s">
        <v>141</v>
      </c>
      <c r="BM144" s="212" t="s">
        <v>143</v>
      </c>
    </row>
    <row r="145" spans="1:65" s="2" customFormat="1" ht="21.75" customHeight="1" x14ac:dyDescent="0.2">
      <c r="A145" s="34"/>
      <c r="B145" s="35"/>
      <c r="C145" s="200" t="s">
        <v>142</v>
      </c>
      <c r="D145" s="200" t="s">
        <v>137</v>
      </c>
      <c r="E145" s="201" t="s">
        <v>144</v>
      </c>
      <c r="F145" s="202" t="s">
        <v>145</v>
      </c>
      <c r="G145" s="203" t="s">
        <v>140</v>
      </c>
      <c r="H145" s="204">
        <v>13.337999999999999</v>
      </c>
      <c r="I145" s="205"/>
      <c r="J145" s="206">
        <f>ROUND(I145*H145,2)</f>
        <v>0</v>
      </c>
      <c r="K145" s="207"/>
      <c r="L145" s="39"/>
      <c r="M145" s="208" t="s">
        <v>1</v>
      </c>
      <c r="N145" s="209" t="s">
        <v>43</v>
      </c>
      <c r="O145" s="71"/>
      <c r="P145" s="210">
        <f>O145*H145</f>
        <v>0</v>
      </c>
      <c r="Q145" s="210">
        <v>4.3800000000000002E-3</v>
      </c>
      <c r="R145" s="210">
        <f>Q145*H145</f>
        <v>5.8420439999999997E-2</v>
      </c>
      <c r="S145" s="210">
        <v>0</v>
      </c>
      <c r="T145" s="21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2" t="s">
        <v>141</v>
      </c>
      <c r="AT145" s="212" t="s">
        <v>137</v>
      </c>
      <c r="AU145" s="212" t="s">
        <v>142</v>
      </c>
      <c r="AY145" s="17" t="s">
        <v>134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7" t="s">
        <v>142</v>
      </c>
      <c r="BK145" s="213">
        <f>ROUND(I145*H145,2)</f>
        <v>0</v>
      </c>
      <c r="BL145" s="17" t="s">
        <v>141</v>
      </c>
      <c r="BM145" s="212" t="s">
        <v>146</v>
      </c>
    </row>
    <row r="146" spans="1:65" s="2" customFormat="1" ht="21.75" customHeight="1" x14ac:dyDescent="0.2">
      <c r="A146" s="34"/>
      <c r="B146" s="35"/>
      <c r="C146" s="200" t="s">
        <v>147</v>
      </c>
      <c r="D146" s="200" t="s">
        <v>137</v>
      </c>
      <c r="E146" s="201" t="s">
        <v>148</v>
      </c>
      <c r="F146" s="202" t="s">
        <v>149</v>
      </c>
      <c r="G146" s="203" t="s">
        <v>140</v>
      </c>
      <c r="H146" s="204">
        <v>13.337999999999999</v>
      </c>
      <c r="I146" s="205"/>
      <c r="J146" s="206">
        <f>ROUND(I146*H146,2)</f>
        <v>0</v>
      </c>
      <c r="K146" s="207"/>
      <c r="L146" s="39"/>
      <c r="M146" s="208" t="s">
        <v>1</v>
      </c>
      <c r="N146" s="209" t="s">
        <v>43</v>
      </c>
      <c r="O146" s="71"/>
      <c r="P146" s="210">
        <f>O146*H146</f>
        <v>0</v>
      </c>
      <c r="Q146" s="210">
        <v>1.575E-2</v>
      </c>
      <c r="R146" s="210">
        <f>Q146*H146</f>
        <v>0.2100735</v>
      </c>
      <c r="S146" s="210">
        <v>0</v>
      </c>
      <c r="T146" s="21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2" t="s">
        <v>141</v>
      </c>
      <c r="AT146" s="212" t="s">
        <v>137</v>
      </c>
      <c r="AU146" s="212" t="s">
        <v>142</v>
      </c>
      <c r="AY146" s="17" t="s">
        <v>134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7" t="s">
        <v>142</v>
      </c>
      <c r="BK146" s="213">
        <f>ROUND(I146*H146,2)</f>
        <v>0</v>
      </c>
      <c r="BL146" s="17" t="s">
        <v>141</v>
      </c>
      <c r="BM146" s="212" t="s">
        <v>150</v>
      </c>
    </row>
    <row r="147" spans="1:65" s="13" customFormat="1" x14ac:dyDescent="0.2">
      <c r="B147" s="214"/>
      <c r="C147" s="215"/>
      <c r="D147" s="216" t="s">
        <v>151</v>
      </c>
      <c r="E147" s="217" t="s">
        <v>1</v>
      </c>
      <c r="F147" s="218" t="s">
        <v>152</v>
      </c>
      <c r="G147" s="215"/>
      <c r="H147" s="219">
        <v>13.337999999999999</v>
      </c>
      <c r="I147" s="220"/>
      <c r="J147" s="215"/>
      <c r="K147" s="215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151</v>
      </c>
      <c r="AU147" s="225" t="s">
        <v>142</v>
      </c>
      <c r="AV147" s="13" t="s">
        <v>142</v>
      </c>
      <c r="AW147" s="13" t="s">
        <v>34</v>
      </c>
      <c r="AX147" s="13" t="s">
        <v>82</v>
      </c>
      <c r="AY147" s="225" t="s">
        <v>134</v>
      </c>
    </row>
    <row r="148" spans="1:65" s="2" customFormat="1" ht="21.75" customHeight="1" x14ac:dyDescent="0.2">
      <c r="A148" s="34"/>
      <c r="B148" s="35"/>
      <c r="C148" s="200" t="s">
        <v>141</v>
      </c>
      <c r="D148" s="200" t="s">
        <v>137</v>
      </c>
      <c r="E148" s="201" t="s">
        <v>153</v>
      </c>
      <c r="F148" s="202" t="s">
        <v>154</v>
      </c>
      <c r="G148" s="203" t="s">
        <v>155</v>
      </c>
      <c r="H148" s="204">
        <v>8.1000000000000003E-2</v>
      </c>
      <c r="I148" s="205"/>
      <c r="J148" s="206">
        <f>ROUND(I148*H148,2)</f>
        <v>0</v>
      </c>
      <c r="K148" s="207"/>
      <c r="L148" s="39"/>
      <c r="M148" s="208" t="s">
        <v>1</v>
      </c>
      <c r="N148" s="209" t="s">
        <v>43</v>
      </c>
      <c r="O148" s="71"/>
      <c r="P148" s="210">
        <f>O148*H148</f>
        <v>0</v>
      </c>
      <c r="Q148" s="210">
        <v>2.2563399999999998</v>
      </c>
      <c r="R148" s="210">
        <f>Q148*H148</f>
        <v>0.18276354</v>
      </c>
      <c r="S148" s="210">
        <v>0</v>
      </c>
      <c r="T148" s="21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2" t="s">
        <v>141</v>
      </c>
      <c r="AT148" s="212" t="s">
        <v>137</v>
      </c>
      <c r="AU148" s="212" t="s">
        <v>142</v>
      </c>
      <c r="AY148" s="17" t="s">
        <v>134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7" t="s">
        <v>142</v>
      </c>
      <c r="BK148" s="213">
        <f>ROUND(I148*H148,2)</f>
        <v>0</v>
      </c>
      <c r="BL148" s="17" t="s">
        <v>141</v>
      </c>
      <c r="BM148" s="212" t="s">
        <v>156</v>
      </c>
    </row>
    <row r="149" spans="1:65" s="13" customFormat="1" x14ac:dyDescent="0.2">
      <c r="B149" s="214"/>
      <c r="C149" s="215"/>
      <c r="D149" s="216" t="s">
        <v>151</v>
      </c>
      <c r="E149" s="217" t="s">
        <v>1</v>
      </c>
      <c r="F149" s="218" t="s">
        <v>157</v>
      </c>
      <c r="G149" s="215"/>
      <c r="H149" s="219">
        <v>8.1000000000000003E-2</v>
      </c>
      <c r="I149" s="220"/>
      <c r="J149" s="215"/>
      <c r="K149" s="215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151</v>
      </c>
      <c r="AU149" s="225" t="s">
        <v>142</v>
      </c>
      <c r="AV149" s="13" t="s">
        <v>142</v>
      </c>
      <c r="AW149" s="13" t="s">
        <v>34</v>
      </c>
      <c r="AX149" s="13" t="s">
        <v>82</v>
      </c>
      <c r="AY149" s="225" t="s">
        <v>134</v>
      </c>
    </row>
    <row r="150" spans="1:65" s="2" customFormat="1" ht="21.75" customHeight="1" x14ac:dyDescent="0.2">
      <c r="A150" s="34"/>
      <c r="B150" s="35"/>
      <c r="C150" s="200" t="s">
        <v>158</v>
      </c>
      <c r="D150" s="200" t="s">
        <v>137</v>
      </c>
      <c r="E150" s="201" t="s">
        <v>159</v>
      </c>
      <c r="F150" s="202" t="s">
        <v>160</v>
      </c>
      <c r="G150" s="203" t="s">
        <v>155</v>
      </c>
      <c r="H150" s="204">
        <v>8.1000000000000003E-2</v>
      </c>
      <c r="I150" s="205"/>
      <c r="J150" s="206">
        <f>ROUND(I150*H150,2)</f>
        <v>0</v>
      </c>
      <c r="K150" s="207"/>
      <c r="L150" s="39"/>
      <c r="M150" s="208" t="s">
        <v>1</v>
      </c>
      <c r="N150" s="209" t="s">
        <v>43</v>
      </c>
      <c r="O150" s="7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2" t="s">
        <v>141</v>
      </c>
      <c r="AT150" s="212" t="s">
        <v>137</v>
      </c>
      <c r="AU150" s="212" t="s">
        <v>142</v>
      </c>
      <c r="AY150" s="17" t="s">
        <v>134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7" t="s">
        <v>142</v>
      </c>
      <c r="BK150" s="213">
        <f>ROUND(I150*H150,2)</f>
        <v>0</v>
      </c>
      <c r="BL150" s="17" t="s">
        <v>141</v>
      </c>
      <c r="BM150" s="212" t="s">
        <v>161</v>
      </c>
    </row>
    <row r="151" spans="1:65" s="2" customFormat="1" ht="16.5" customHeight="1" x14ac:dyDescent="0.2">
      <c r="A151" s="34"/>
      <c r="B151" s="35"/>
      <c r="C151" s="200" t="s">
        <v>135</v>
      </c>
      <c r="D151" s="200" t="s">
        <v>137</v>
      </c>
      <c r="E151" s="201" t="s">
        <v>162</v>
      </c>
      <c r="F151" s="202" t="s">
        <v>163</v>
      </c>
      <c r="G151" s="203" t="s">
        <v>155</v>
      </c>
      <c r="H151" s="204">
        <v>8.1000000000000003E-2</v>
      </c>
      <c r="I151" s="205"/>
      <c r="J151" s="206">
        <f>ROUND(I151*H151,2)</f>
        <v>0</v>
      </c>
      <c r="K151" s="207"/>
      <c r="L151" s="39"/>
      <c r="M151" s="208" t="s">
        <v>1</v>
      </c>
      <c r="N151" s="209" t="s">
        <v>43</v>
      </c>
      <c r="O151" s="71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2" t="s">
        <v>141</v>
      </c>
      <c r="AT151" s="212" t="s">
        <v>137</v>
      </c>
      <c r="AU151" s="212" t="s">
        <v>142</v>
      </c>
      <c r="AY151" s="17" t="s">
        <v>134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7" t="s">
        <v>142</v>
      </c>
      <c r="BK151" s="213">
        <f>ROUND(I151*H151,2)</f>
        <v>0</v>
      </c>
      <c r="BL151" s="17" t="s">
        <v>141</v>
      </c>
      <c r="BM151" s="212" t="s">
        <v>164</v>
      </c>
    </row>
    <row r="152" spans="1:65" s="2" customFormat="1" ht="21.75" customHeight="1" x14ac:dyDescent="0.2">
      <c r="A152" s="34"/>
      <c r="B152" s="35"/>
      <c r="C152" s="200" t="s">
        <v>165</v>
      </c>
      <c r="D152" s="200" t="s">
        <v>137</v>
      </c>
      <c r="E152" s="201" t="s">
        <v>166</v>
      </c>
      <c r="F152" s="202" t="s">
        <v>167</v>
      </c>
      <c r="G152" s="203" t="s">
        <v>140</v>
      </c>
      <c r="H152" s="204">
        <v>5.32</v>
      </c>
      <c r="I152" s="205"/>
      <c r="J152" s="206">
        <f>ROUND(I152*H152,2)</f>
        <v>0</v>
      </c>
      <c r="K152" s="207"/>
      <c r="L152" s="39"/>
      <c r="M152" s="208" t="s">
        <v>1</v>
      </c>
      <c r="N152" s="209" t="s">
        <v>43</v>
      </c>
      <c r="O152" s="71"/>
      <c r="P152" s="210">
        <f>O152*H152</f>
        <v>0</v>
      </c>
      <c r="Q152" s="210">
        <v>5.67E-2</v>
      </c>
      <c r="R152" s="210">
        <f>Q152*H152</f>
        <v>0.30164400000000002</v>
      </c>
      <c r="S152" s="210">
        <v>0</v>
      </c>
      <c r="T152" s="21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2" t="s">
        <v>141</v>
      </c>
      <c r="AT152" s="212" t="s">
        <v>137</v>
      </c>
      <c r="AU152" s="212" t="s">
        <v>142</v>
      </c>
      <c r="AY152" s="17" t="s">
        <v>134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7" t="s">
        <v>142</v>
      </c>
      <c r="BK152" s="213">
        <f>ROUND(I152*H152,2)</f>
        <v>0</v>
      </c>
      <c r="BL152" s="17" t="s">
        <v>141</v>
      </c>
      <c r="BM152" s="212" t="s">
        <v>168</v>
      </c>
    </row>
    <row r="153" spans="1:65" s="2" customFormat="1" ht="21.75" customHeight="1" x14ac:dyDescent="0.2">
      <c r="A153" s="34"/>
      <c r="B153" s="35"/>
      <c r="C153" s="200" t="s">
        <v>169</v>
      </c>
      <c r="D153" s="200" t="s">
        <v>137</v>
      </c>
      <c r="E153" s="201" t="s">
        <v>170</v>
      </c>
      <c r="F153" s="202" t="s">
        <v>171</v>
      </c>
      <c r="G153" s="203" t="s">
        <v>140</v>
      </c>
      <c r="H153" s="204">
        <v>25.69</v>
      </c>
      <c r="I153" s="205"/>
      <c r="J153" s="206">
        <f>ROUND(I153*H153,2)</f>
        <v>0</v>
      </c>
      <c r="K153" s="207"/>
      <c r="L153" s="39"/>
      <c r="M153" s="208" t="s">
        <v>1</v>
      </c>
      <c r="N153" s="209" t="s">
        <v>43</v>
      </c>
      <c r="O153" s="71"/>
      <c r="P153" s="210">
        <f>O153*H153</f>
        <v>0</v>
      </c>
      <c r="Q153" s="210">
        <v>1.0200000000000001E-2</v>
      </c>
      <c r="R153" s="210">
        <f>Q153*H153</f>
        <v>0.26203800000000005</v>
      </c>
      <c r="S153" s="210">
        <v>0</v>
      </c>
      <c r="T153" s="21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2" t="s">
        <v>141</v>
      </c>
      <c r="AT153" s="212" t="s">
        <v>137</v>
      </c>
      <c r="AU153" s="212" t="s">
        <v>142</v>
      </c>
      <c r="AY153" s="17" t="s">
        <v>134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7" t="s">
        <v>142</v>
      </c>
      <c r="BK153" s="213">
        <f>ROUND(I153*H153,2)</f>
        <v>0</v>
      </c>
      <c r="BL153" s="17" t="s">
        <v>141</v>
      </c>
      <c r="BM153" s="212" t="s">
        <v>172</v>
      </c>
    </row>
    <row r="154" spans="1:65" s="14" customFormat="1" x14ac:dyDescent="0.2">
      <c r="B154" s="226"/>
      <c r="C154" s="227"/>
      <c r="D154" s="216" t="s">
        <v>151</v>
      </c>
      <c r="E154" s="228" t="s">
        <v>1</v>
      </c>
      <c r="F154" s="229" t="s">
        <v>173</v>
      </c>
      <c r="G154" s="227"/>
      <c r="H154" s="228" t="s">
        <v>1</v>
      </c>
      <c r="I154" s="230"/>
      <c r="J154" s="227"/>
      <c r="K154" s="227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151</v>
      </c>
      <c r="AU154" s="235" t="s">
        <v>142</v>
      </c>
      <c r="AV154" s="14" t="s">
        <v>82</v>
      </c>
      <c r="AW154" s="14" t="s">
        <v>34</v>
      </c>
      <c r="AX154" s="14" t="s">
        <v>77</v>
      </c>
      <c r="AY154" s="235" t="s">
        <v>134</v>
      </c>
    </row>
    <row r="155" spans="1:65" s="13" customFormat="1" x14ac:dyDescent="0.2">
      <c r="B155" s="214"/>
      <c r="C155" s="215"/>
      <c r="D155" s="216" t="s">
        <v>151</v>
      </c>
      <c r="E155" s="217" t="s">
        <v>1</v>
      </c>
      <c r="F155" s="218" t="s">
        <v>174</v>
      </c>
      <c r="G155" s="215"/>
      <c r="H155" s="219">
        <v>25.69</v>
      </c>
      <c r="I155" s="220"/>
      <c r="J155" s="215"/>
      <c r="K155" s="215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151</v>
      </c>
      <c r="AU155" s="225" t="s">
        <v>142</v>
      </c>
      <c r="AV155" s="13" t="s">
        <v>142</v>
      </c>
      <c r="AW155" s="13" t="s">
        <v>34</v>
      </c>
      <c r="AX155" s="13" t="s">
        <v>82</v>
      </c>
      <c r="AY155" s="225" t="s">
        <v>134</v>
      </c>
    </row>
    <row r="156" spans="1:65" s="2" customFormat="1" ht="16.5" customHeight="1" x14ac:dyDescent="0.2">
      <c r="A156" s="34"/>
      <c r="B156" s="35"/>
      <c r="C156" s="200" t="s">
        <v>175</v>
      </c>
      <c r="D156" s="200" t="s">
        <v>137</v>
      </c>
      <c r="E156" s="201" t="s">
        <v>176</v>
      </c>
      <c r="F156" s="202" t="s">
        <v>177</v>
      </c>
      <c r="G156" s="203" t="s">
        <v>140</v>
      </c>
      <c r="H156" s="204">
        <v>5.32</v>
      </c>
      <c r="I156" s="205"/>
      <c r="J156" s="206">
        <f>ROUND(I156*H156,2)</f>
        <v>0</v>
      </c>
      <c r="K156" s="207"/>
      <c r="L156" s="39"/>
      <c r="M156" s="208" t="s">
        <v>1</v>
      </c>
      <c r="N156" s="209" t="s">
        <v>43</v>
      </c>
      <c r="O156" s="71"/>
      <c r="P156" s="210">
        <f>O156*H156</f>
        <v>0</v>
      </c>
      <c r="Q156" s="210">
        <v>1.2999999999999999E-4</v>
      </c>
      <c r="R156" s="210">
        <f>Q156*H156</f>
        <v>6.9160000000000001E-4</v>
      </c>
      <c r="S156" s="210">
        <v>0</v>
      </c>
      <c r="T156" s="21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2" t="s">
        <v>141</v>
      </c>
      <c r="AT156" s="212" t="s">
        <v>137</v>
      </c>
      <c r="AU156" s="212" t="s">
        <v>142</v>
      </c>
      <c r="AY156" s="17" t="s">
        <v>134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7" t="s">
        <v>142</v>
      </c>
      <c r="BK156" s="213">
        <f>ROUND(I156*H156,2)</f>
        <v>0</v>
      </c>
      <c r="BL156" s="17" t="s">
        <v>141</v>
      </c>
      <c r="BM156" s="212" t="s">
        <v>178</v>
      </c>
    </row>
    <row r="157" spans="1:65" s="12" customFormat="1" ht="22.9" customHeight="1" x14ac:dyDescent="0.2">
      <c r="B157" s="184"/>
      <c r="C157" s="185"/>
      <c r="D157" s="186" t="s">
        <v>76</v>
      </c>
      <c r="E157" s="198" t="s">
        <v>175</v>
      </c>
      <c r="F157" s="198" t="s">
        <v>179</v>
      </c>
      <c r="G157" s="185"/>
      <c r="H157" s="185"/>
      <c r="I157" s="188"/>
      <c r="J157" s="199">
        <f>BK157</f>
        <v>0</v>
      </c>
      <c r="K157" s="185"/>
      <c r="L157" s="190"/>
      <c r="M157" s="191"/>
      <c r="N157" s="192"/>
      <c r="O157" s="192"/>
      <c r="P157" s="193">
        <f>SUM(P158:P175)</f>
        <v>0</v>
      </c>
      <c r="Q157" s="192"/>
      <c r="R157" s="193">
        <f>SUM(R158:R175)</f>
        <v>3.0961600000000001E-3</v>
      </c>
      <c r="S157" s="192"/>
      <c r="T157" s="194">
        <f>SUM(T158:T175)</f>
        <v>2.6693930000000003</v>
      </c>
      <c r="AR157" s="195" t="s">
        <v>82</v>
      </c>
      <c r="AT157" s="196" t="s">
        <v>76</v>
      </c>
      <c r="AU157" s="196" t="s">
        <v>82</v>
      </c>
      <c r="AY157" s="195" t="s">
        <v>134</v>
      </c>
      <c r="BK157" s="197">
        <f>SUM(BK158:BK175)</f>
        <v>0</v>
      </c>
    </row>
    <row r="158" spans="1:65" s="2" customFormat="1" ht="21.75" customHeight="1" x14ac:dyDescent="0.2">
      <c r="A158" s="34"/>
      <c r="B158" s="35"/>
      <c r="C158" s="200" t="s">
        <v>180</v>
      </c>
      <c r="D158" s="200" t="s">
        <v>137</v>
      </c>
      <c r="E158" s="201" t="s">
        <v>181</v>
      </c>
      <c r="F158" s="202" t="s">
        <v>182</v>
      </c>
      <c r="G158" s="203" t="s">
        <v>140</v>
      </c>
      <c r="H158" s="204">
        <v>33.180999999999997</v>
      </c>
      <c r="I158" s="205"/>
      <c r="J158" s="206">
        <f>ROUND(I158*H158,2)</f>
        <v>0</v>
      </c>
      <c r="K158" s="207"/>
      <c r="L158" s="39"/>
      <c r="M158" s="208" t="s">
        <v>1</v>
      </c>
      <c r="N158" s="209" t="s">
        <v>43</v>
      </c>
      <c r="O158" s="7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2" t="s">
        <v>183</v>
      </c>
      <c r="AT158" s="212" t="s">
        <v>137</v>
      </c>
      <c r="AU158" s="212" t="s">
        <v>142</v>
      </c>
      <c r="AY158" s="17" t="s">
        <v>134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7" t="s">
        <v>142</v>
      </c>
      <c r="BK158" s="213">
        <f>ROUND(I158*H158,2)</f>
        <v>0</v>
      </c>
      <c r="BL158" s="17" t="s">
        <v>183</v>
      </c>
      <c r="BM158" s="212" t="s">
        <v>184</v>
      </c>
    </row>
    <row r="159" spans="1:65" s="13" customFormat="1" x14ac:dyDescent="0.2">
      <c r="B159" s="214"/>
      <c r="C159" s="215"/>
      <c r="D159" s="216" t="s">
        <v>151</v>
      </c>
      <c r="E159" s="217" t="s">
        <v>1</v>
      </c>
      <c r="F159" s="218" t="s">
        <v>185</v>
      </c>
      <c r="G159" s="215"/>
      <c r="H159" s="219">
        <v>20.972000000000001</v>
      </c>
      <c r="I159" s="220"/>
      <c r="J159" s="215"/>
      <c r="K159" s="215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151</v>
      </c>
      <c r="AU159" s="225" t="s">
        <v>142</v>
      </c>
      <c r="AV159" s="13" t="s">
        <v>142</v>
      </c>
      <c r="AW159" s="13" t="s">
        <v>34</v>
      </c>
      <c r="AX159" s="13" t="s">
        <v>77</v>
      </c>
      <c r="AY159" s="225" t="s">
        <v>134</v>
      </c>
    </row>
    <row r="160" spans="1:65" s="13" customFormat="1" x14ac:dyDescent="0.2">
      <c r="B160" s="214"/>
      <c r="C160" s="215"/>
      <c r="D160" s="216" t="s">
        <v>151</v>
      </c>
      <c r="E160" s="217" t="s">
        <v>1</v>
      </c>
      <c r="F160" s="218" t="s">
        <v>186</v>
      </c>
      <c r="G160" s="215"/>
      <c r="H160" s="219">
        <v>12.209</v>
      </c>
      <c r="I160" s="220"/>
      <c r="J160" s="215"/>
      <c r="K160" s="215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151</v>
      </c>
      <c r="AU160" s="225" t="s">
        <v>142</v>
      </c>
      <c r="AV160" s="13" t="s">
        <v>142</v>
      </c>
      <c r="AW160" s="13" t="s">
        <v>34</v>
      </c>
      <c r="AX160" s="13" t="s">
        <v>77</v>
      </c>
      <c r="AY160" s="225" t="s">
        <v>134</v>
      </c>
    </row>
    <row r="161" spans="1:65" s="15" customFormat="1" x14ac:dyDescent="0.2">
      <c r="B161" s="236"/>
      <c r="C161" s="237"/>
      <c r="D161" s="216" t="s">
        <v>151</v>
      </c>
      <c r="E161" s="238" t="s">
        <v>1</v>
      </c>
      <c r="F161" s="239" t="s">
        <v>187</v>
      </c>
      <c r="G161" s="237"/>
      <c r="H161" s="240">
        <v>33.180999999999997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151</v>
      </c>
      <c r="AU161" s="246" t="s">
        <v>142</v>
      </c>
      <c r="AV161" s="15" t="s">
        <v>141</v>
      </c>
      <c r="AW161" s="15" t="s">
        <v>34</v>
      </c>
      <c r="AX161" s="15" t="s">
        <v>82</v>
      </c>
      <c r="AY161" s="246" t="s">
        <v>134</v>
      </c>
    </row>
    <row r="162" spans="1:65" s="2" customFormat="1" ht="21.75" customHeight="1" x14ac:dyDescent="0.2">
      <c r="A162" s="34"/>
      <c r="B162" s="35"/>
      <c r="C162" s="200" t="s">
        <v>188</v>
      </c>
      <c r="D162" s="200" t="s">
        <v>137</v>
      </c>
      <c r="E162" s="201" t="s">
        <v>189</v>
      </c>
      <c r="F162" s="202" t="s">
        <v>190</v>
      </c>
      <c r="G162" s="203" t="s">
        <v>140</v>
      </c>
      <c r="H162" s="204">
        <v>14.62</v>
      </c>
      <c r="I162" s="205"/>
      <c r="J162" s="206">
        <f>ROUND(I162*H162,2)</f>
        <v>0</v>
      </c>
      <c r="K162" s="207"/>
      <c r="L162" s="39"/>
      <c r="M162" s="208" t="s">
        <v>1</v>
      </c>
      <c r="N162" s="209" t="s">
        <v>43</v>
      </c>
      <c r="O162" s="71"/>
      <c r="P162" s="210">
        <f>O162*H162</f>
        <v>0</v>
      </c>
      <c r="Q162" s="210">
        <v>0</v>
      </c>
      <c r="R162" s="210">
        <f>Q162*H162</f>
        <v>0</v>
      </c>
      <c r="S162" s="210">
        <v>1.4999999999999999E-4</v>
      </c>
      <c r="T162" s="211">
        <f>S162*H162</f>
        <v>2.1929999999999996E-3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2" t="s">
        <v>183</v>
      </c>
      <c r="AT162" s="212" t="s">
        <v>137</v>
      </c>
      <c r="AU162" s="212" t="s">
        <v>142</v>
      </c>
      <c r="AY162" s="17" t="s">
        <v>134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7" t="s">
        <v>142</v>
      </c>
      <c r="BK162" s="213">
        <f>ROUND(I162*H162,2)</f>
        <v>0</v>
      </c>
      <c r="BL162" s="17" t="s">
        <v>183</v>
      </c>
      <c r="BM162" s="212" t="s">
        <v>191</v>
      </c>
    </row>
    <row r="163" spans="1:65" s="13" customFormat="1" x14ac:dyDescent="0.2">
      <c r="B163" s="214"/>
      <c r="C163" s="215"/>
      <c r="D163" s="216" t="s">
        <v>151</v>
      </c>
      <c r="E163" s="217" t="s">
        <v>1</v>
      </c>
      <c r="F163" s="218" t="s">
        <v>192</v>
      </c>
      <c r="G163" s="215"/>
      <c r="H163" s="219">
        <v>14.62</v>
      </c>
      <c r="I163" s="220"/>
      <c r="J163" s="215"/>
      <c r="K163" s="215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151</v>
      </c>
      <c r="AU163" s="225" t="s">
        <v>142</v>
      </c>
      <c r="AV163" s="13" t="s">
        <v>142</v>
      </c>
      <c r="AW163" s="13" t="s">
        <v>34</v>
      </c>
      <c r="AX163" s="13" t="s">
        <v>77</v>
      </c>
      <c r="AY163" s="225" t="s">
        <v>134</v>
      </c>
    </row>
    <row r="164" spans="1:65" s="2" customFormat="1" ht="21.75" customHeight="1" x14ac:dyDescent="0.2">
      <c r="A164" s="34"/>
      <c r="B164" s="35"/>
      <c r="C164" s="200" t="s">
        <v>193</v>
      </c>
      <c r="D164" s="200" t="s">
        <v>137</v>
      </c>
      <c r="E164" s="201" t="s">
        <v>194</v>
      </c>
      <c r="F164" s="202" t="s">
        <v>195</v>
      </c>
      <c r="G164" s="203" t="s">
        <v>140</v>
      </c>
      <c r="H164" s="204">
        <v>77.403999999999996</v>
      </c>
      <c r="I164" s="205"/>
      <c r="J164" s="206">
        <f>ROUND(I164*H164,2)</f>
        <v>0</v>
      </c>
      <c r="K164" s="207"/>
      <c r="L164" s="39"/>
      <c r="M164" s="208" t="s">
        <v>1</v>
      </c>
      <c r="N164" s="209" t="s">
        <v>43</v>
      </c>
      <c r="O164" s="71"/>
      <c r="P164" s="210">
        <f>O164*H164</f>
        <v>0</v>
      </c>
      <c r="Q164" s="210">
        <v>4.0000000000000003E-5</v>
      </c>
      <c r="R164" s="210">
        <f>Q164*H164</f>
        <v>3.0961600000000001E-3</v>
      </c>
      <c r="S164" s="210">
        <v>0</v>
      </c>
      <c r="T164" s="21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2" t="s">
        <v>141</v>
      </c>
      <c r="AT164" s="212" t="s">
        <v>137</v>
      </c>
      <c r="AU164" s="212" t="s">
        <v>142</v>
      </c>
      <c r="AY164" s="17" t="s">
        <v>134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7" t="s">
        <v>142</v>
      </c>
      <c r="BK164" s="213">
        <f>ROUND(I164*H164,2)</f>
        <v>0</v>
      </c>
      <c r="BL164" s="17" t="s">
        <v>141</v>
      </c>
      <c r="BM164" s="212" t="s">
        <v>196</v>
      </c>
    </row>
    <row r="165" spans="1:65" s="14" customFormat="1" x14ac:dyDescent="0.2">
      <c r="B165" s="226"/>
      <c r="C165" s="227"/>
      <c r="D165" s="216" t="s">
        <v>151</v>
      </c>
      <c r="E165" s="228" t="s">
        <v>1</v>
      </c>
      <c r="F165" s="229" t="s">
        <v>197</v>
      </c>
      <c r="G165" s="227"/>
      <c r="H165" s="228" t="s">
        <v>1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151</v>
      </c>
      <c r="AU165" s="235" t="s">
        <v>142</v>
      </c>
      <c r="AV165" s="14" t="s">
        <v>82</v>
      </c>
      <c r="AW165" s="14" t="s">
        <v>34</v>
      </c>
      <c r="AX165" s="14" t="s">
        <v>77</v>
      </c>
      <c r="AY165" s="235" t="s">
        <v>134</v>
      </c>
    </row>
    <row r="166" spans="1:65" s="13" customFormat="1" x14ac:dyDescent="0.2">
      <c r="B166" s="214"/>
      <c r="C166" s="215"/>
      <c r="D166" s="216" t="s">
        <v>151</v>
      </c>
      <c r="E166" s="217" t="s">
        <v>1</v>
      </c>
      <c r="F166" s="218" t="s">
        <v>198</v>
      </c>
      <c r="G166" s="215"/>
      <c r="H166" s="219">
        <v>15.843999999999999</v>
      </c>
      <c r="I166" s="220"/>
      <c r="J166" s="215"/>
      <c r="K166" s="215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151</v>
      </c>
      <c r="AU166" s="225" t="s">
        <v>142</v>
      </c>
      <c r="AV166" s="13" t="s">
        <v>142</v>
      </c>
      <c r="AW166" s="13" t="s">
        <v>34</v>
      </c>
      <c r="AX166" s="13" t="s">
        <v>77</v>
      </c>
      <c r="AY166" s="225" t="s">
        <v>134</v>
      </c>
    </row>
    <row r="167" spans="1:65" s="13" customFormat="1" x14ac:dyDescent="0.2">
      <c r="B167" s="214"/>
      <c r="C167" s="215"/>
      <c r="D167" s="216" t="s">
        <v>151</v>
      </c>
      <c r="E167" s="217" t="s">
        <v>1</v>
      </c>
      <c r="F167" s="218" t="s">
        <v>199</v>
      </c>
      <c r="G167" s="215"/>
      <c r="H167" s="219">
        <v>11.56</v>
      </c>
      <c r="I167" s="220"/>
      <c r="J167" s="215"/>
      <c r="K167" s="215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151</v>
      </c>
      <c r="AU167" s="225" t="s">
        <v>142</v>
      </c>
      <c r="AV167" s="13" t="s">
        <v>142</v>
      </c>
      <c r="AW167" s="13" t="s">
        <v>34</v>
      </c>
      <c r="AX167" s="13" t="s">
        <v>77</v>
      </c>
      <c r="AY167" s="225" t="s">
        <v>134</v>
      </c>
    </row>
    <row r="168" spans="1:65" s="14" customFormat="1" x14ac:dyDescent="0.2">
      <c r="B168" s="226"/>
      <c r="C168" s="227"/>
      <c r="D168" s="216" t="s">
        <v>151</v>
      </c>
      <c r="E168" s="228" t="s">
        <v>1</v>
      </c>
      <c r="F168" s="229" t="s">
        <v>200</v>
      </c>
      <c r="G168" s="227"/>
      <c r="H168" s="228" t="s">
        <v>1</v>
      </c>
      <c r="I168" s="230"/>
      <c r="J168" s="227"/>
      <c r="K168" s="227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151</v>
      </c>
      <c r="AU168" s="235" t="s">
        <v>142</v>
      </c>
      <c r="AV168" s="14" t="s">
        <v>82</v>
      </c>
      <c r="AW168" s="14" t="s">
        <v>34</v>
      </c>
      <c r="AX168" s="14" t="s">
        <v>77</v>
      </c>
      <c r="AY168" s="235" t="s">
        <v>134</v>
      </c>
    </row>
    <row r="169" spans="1:65" s="13" customFormat="1" x14ac:dyDescent="0.2">
      <c r="B169" s="214"/>
      <c r="C169" s="215"/>
      <c r="D169" s="216" t="s">
        <v>151</v>
      </c>
      <c r="E169" s="217" t="s">
        <v>1</v>
      </c>
      <c r="F169" s="218" t="s">
        <v>201</v>
      </c>
      <c r="G169" s="215"/>
      <c r="H169" s="219">
        <v>50</v>
      </c>
      <c r="I169" s="220"/>
      <c r="J169" s="215"/>
      <c r="K169" s="215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151</v>
      </c>
      <c r="AU169" s="225" t="s">
        <v>142</v>
      </c>
      <c r="AV169" s="13" t="s">
        <v>142</v>
      </c>
      <c r="AW169" s="13" t="s">
        <v>34</v>
      </c>
      <c r="AX169" s="13" t="s">
        <v>77</v>
      </c>
      <c r="AY169" s="225" t="s">
        <v>134</v>
      </c>
    </row>
    <row r="170" spans="1:65" s="15" customFormat="1" x14ac:dyDescent="0.2">
      <c r="B170" s="236"/>
      <c r="C170" s="237"/>
      <c r="D170" s="216" t="s">
        <v>151</v>
      </c>
      <c r="E170" s="238" t="s">
        <v>1</v>
      </c>
      <c r="F170" s="239" t="s">
        <v>187</v>
      </c>
      <c r="G170" s="237"/>
      <c r="H170" s="240">
        <v>77.403999999999996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151</v>
      </c>
      <c r="AU170" s="246" t="s">
        <v>142</v>
      </c>
      <c r="AV170" s="15" t="s">
        <v>141</v>
      </c>
      <c r="AW170" s="15" t="s">
        <v>34</v>
      </c>
      <c r="AX170" s="15" t="s">
        <v>82</v>
      </c>
      <c r="AY170" s="246" t="s">
        <v>134</v>
      </c>
    </row>
    <row r="171" spans="1:65" s="2" customFormat="1" ht="16.5" customHeight="1" x14ac:dyDescent="0.2">
      <c r="A171" s="34"/>
      <c r="B171" s="35"/>
      <c r="C171" s="200" t="s">
        <v>202</v>
      </c>
      <c r="D171" s="200" t="s">
        <v>137</v>
      </c>
      <c r="E171" s="201" t="s">
        <v>203</v>
      </c>
      <c r="F171" s="202" t="s">
        <v>204</v>
      </c>
      <c r="G171" s="203" t="s">
        <v>140</v>
      </c>
      <c r="H171" s="204">
        <v>26.672000000000001</v>
      </c>
      <c r="I171" s="205"/>
      <c r="J171" s="206">
        <f>ROUND(I171*H171,2)</f>
        <v>0</v>
      </c>
      <c r="K171" s="207"/>
      <c r="L171" s="39"/>
      <c r="M171" s="208" t="s">
        <v>1</v>
      </c>
      <c r="N171" s="209" t="s">
        <v>43</v>
      </c>
      <c r="O171" s="71"/>
      <c r="P171" s="210">
        <f>O171*H171</f>
        <v>0</v>
      </c>
      <c r="Q171" s="210">
        <v>0</v>
      </c>
      <c r="R171" s="210">
        <f>Q171*H171</f>
        <v>0</v>
      </c>
      <c r="S171" s="210">
        <v>0.1</v>
      </c>
      <c r="T171" s="211">
        <f>S171*H171</f>
        <v>2.6672000000000002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2" t="s">
        <v>141</v>
      </c>
      <c r="AT171" s="212" t="s">
        <v>137</v>
      </c>
      <c r="AU171" s="212" t="s">
        <v>142</v>
      </c>
      <c r="AY171" s="17" t="s">
        <v>134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7" t="s">
        <v>142</v>
      </c>
      <c r="BK171" s="213">
        <f>ROUND(I171*H171,2)</f>
        <v>0</v>
      </c>
      <c r="BL171" s="17" t="s">
        <v>141</v>
      </c>
      <c r="BM171" s="212" t="s">
        <v>205</v>
      </c>
    </row>
    <row r="172" spans="1:65" s="14" customFormat="1" x14ac:dyDescent="0.2">
      <c r="B172" s="226"/>
      <c r="C172" s="227"/>
      <c r="D172" s="216" t="s">
        <v>151</v>
      </c>
      <c r="E172" s="228" t="s">
        <v>1</v>
      </c>
      <c r="F172" s="229" t="s">
        <v>206</v>
      </c>
      <c r="G172" s="227"/>
      <c r="H172" s="228" t="s">
        <v>1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151</v>
      </c>
      <c r="AU172" s="235" t="s">
        <v>142</v>
      </c>
      <c r="AV172" s="14" t="s">
        <v>82</v>
      </c>
      <c r="AW172" s="14" t="s">
        <v>34</v>
      </c>
      <c r="AX172" s="14" t="s">
        <v>77</v>
      </c>
      <c r="AY172" s="235" t="s">
        <v>134</v>
      </c>
    </row>
    <row r="173" spans="1:65" s="13" customFormat="1" x14ac:dyDescent="0.2">
      <c r="B173" s="214"/>
      <c r="C173" s="215"/>
      <c r="D173" s="216" t="s">
        <v>151</v>
      </c>
      <c r="E173" s="217" t="s">
        <v>1</v>
      </c>
      <c r="F173" s="218" t="s">
        <v>207</v>
      </c>
      <c r="G173" s="215"/>
      <c r="H173" s="219">
        <v>26.672000000000001</v>
      </c>
      <c r="I173" s="220"/>
      <c r="J173" s="215"/>
      <c r="K173" s="215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151</v>
      </c>
      <c r="AU173" s="225" t="s">
        <v>142</v>
      </c>
      <c r="AV173" s="13" t="s">
        <v>142</v>
      </c>
      <c r="AW173" s="13" t="s">
        <v>34</v>
      </c>
      <c r="AX173" s="13" t="s">
        <v>82</v>
      </c>
      <c r="AY173" s="225" t="s">
        <v>134</v>
      </c>
    </row>
    <row r="174" spans="1:65" s="2" customFormat="1" ht="16.5" customHeight="1" x14ac:dyDescent="0.2">
      <c r="A174" s="34"/>
      <c r="B174" s="35"/>
      <c r="C174" s="200" t="s">
        <v>208</v>
      </c>
      <c r="D174" s="200" t="s">
        <v>137</v>
      </c>
      <c r="E174" s="201" t="s">
        <v>209</v>
      </c>
      <c r="F174" s="202" t="s">
        <v>210</v>
      </c>
      <c r="G174" s="203" t="s">
        <v>140</v>
      </c>
      <c r="H174" s="204">
        <v>26.17</v>
      </c>
      <c r="I174" s="205"/>
      <c r="J174" s="206">
        <f>ROUND(I174*H174,2)</f>
        <v>0</v>
      </c>
      <c r="K174" s="207"/>
      <c r="L174" s="39"/>
      <c r="M174" s="208" t="s">
        <v>1</v>
      </c>
      <c r="N174" s="209" t="s">
        <v>43</v>
      </c>
      <c r="O174" s="7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2" t="s">
        <v>141</v>
      </c>
      <c r="AT174" s="212" t="s">
        <v>137</v>
      </c>
      <c r="AU174" s="212" t="s">
        <v>142</v>
      </c>
      <c r="AY174" s="17" t="s">
        <v>134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7" t="s">
        <v>142</v>
      </c>
      <c r="BK174" s="213">
        <f>ROUND(I174*H174,2)</f>
        <v>0</v>
      </c>
      <c r="BL174" s="17" t="s">
        <v>141</v>
      </c>
      <c r="BM174" s="212" t="s">
        <v>211</v>
      </c>
    </row>
    <row r="175" spans="1:65" s="13" customFormat="1" x14ac:dyDescent="0.2">
      <c r="B175" s="214"/>
      <c r="C175" s="215"/>
      <c r="D175" s="216" t="s">
        <v>151</v>
      </c>
      <c r="E175" s="217" t="s">
        <v>1</v>
      </c>
      <c r="F175" s="218" t="s">
        <v>212</v>
      </c>
      <c r="G175" s="215"/>
      <c r="H175" s="219">
        <v>26.17</v>
      </c>
      <c r="I175" s="220"/>
      <c r="J175" s="215"/>
      <c r="K175" s="215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151</v>
      </c>
      <c r="AU175" s="225" t="s">
        <v>142</v>
      </c>
      <c r="AV175" s="13" t="s">
        <v>142</v>
      </c>
      <c r="AW175" s="13" t="s">
        <v>34</v>
      </c>
      <c r="AX175" s="13" t="s">
        <v>82</v>
      </c>
      <c r="AY175" s="225" t="s">
        <v>134</v>
      </c>
    </row>
    <row r="176" spans="1:65" s="12" customFormat="1" ht="22.9" customHeight="1" x14ac:dyDescent="0.2">
      <c r="B176" s="184"/>
      <c r="C176" s="185"/>
      <c r="D176" s="186" t="s">
        <v>76</v>
      </c>
      <c r="E176" s="198" t="s">
        <v>213</v>
      </c>
      <c r="F176" s="198" t="s">
        <v>214</v>
      </c>
      <c r="G176" s="185"/>
      <c r="H176" s="185"/>
      <c r="I176" s="188"/>
      <c r="J176" s="199">
        <f>BK176</f>
        <v>0</v>
      </c>
      <c r="K176" s="185"/>
      <c r="L176" s="190"/>
      <c r="M176" s="191"/>
      <c r="N176" s="192"/>
      <c r="O176" s="192"/>
      <c r="P176" s="193">
        <f>SUM(P177:P183)</f>
        <v>0</v>
      </c>
      <c r="Q176" s="192"/>
      <c r="R176" s="193">
        <f>SUM(R177:R183)</f>
        <v>0</v>
      </c>
      <c r="S176" s="192"/>
      <c r="T176" s="194">
        <f>SUM(T177:T183)</f>
        <v>0</v>
      </c>
      <c r="AR176" s="195" t="s">
        <v>82</v>
      </c>
      <c r="AT176" s="196" t="s">
        <v>76</v>
      </c>
      <c r="AU176" s="196" t="s">
        <v>82</v>
      </c>
      <c r="AY176" s="195" t="s">
        <v>134</v>
      </c>
      <c r="BK176" s="197">
        <f>SUM(BK177:BK183)</f>
        <v>0</v>
      </c>
    </row>
    <row r="177" spans="1:65" s="2" customFormat="1" ht="21.75" customHeight="1" x14ac:dyDescent="0.2">
      <c r="A177" s="34"/>
      <c r="B177" s="35"/>
      <c r="C177" s="200" t="s">
        <v>8</v>
      </c>
      <c r="D177" s="200" t="s">
        <v>137</v>
      </c>
      <c r="E177" s="201" t="s">
        <v>215</v>
      </c>
      <c r="F177" s="202" t="s">
        <v>216</v>
      </c>
      <c r="G177" s="203" t="s">
        <v>217</v>
      </c>
      <c r="H177" s="204">
        <v>2.875</v>
      </c>
      <c r="I177" s="205"/>
      <c r="J177" s="206">
        <f>ROUND(I177*H177,2)</f>
        <v>0</v>
      </c>
      <c r="K177" s="207"/>
      <c r="L177" s="39"/>
      <c r="M177" s="208" t="s">
        <v>1</v>
      </c>
      <c r="N177" s="209" t="s">
        <v>43</v>
      </c>
      <c r="O177" s="7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2" t="s">
        <v>141</v>
      </c>
      <c r="AT177" s="212" t="s">
        <v>137</v>
      </c>
      <c r="AU177" s="212" t="s">
        <v>142</v>
      </c>
      <c r="AY177" s="17" t="s">
        <v>134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7" t="s">
        <v>142</v>
      </c>
      <c r="BK177" s="213">
        <f>ROUND(I177*H177,2)</f>
        <v>0</v>
      </c>
      <c r="BL177" s="17" t="s">
        <v>141</v>
      </c>
      <c r="BM177" s="212" t="s">
        <v>218</v>
      </c>
    </row>
    <row r="178" spans="1:65" s="2" customFormat="1" ht="21.75" customHeight="1" x14ac:dyDescent="0.2">
      <c r="A178" s="34"/>
      <c r="B178" s="35"/>
      <c r="C178" s="200" t="s">
        <v>183</v>
      </c>
      <c r="D178" s="200" t="s">
        <v>137</v>
      </c>
      <c r="E178" s="201" t="s">
        <v>219</v>
      </c>
      <c r="F178" s="202" t="s">
        <v>220</v>
      </c>
      <c r="G178" s="203" t="s">
        <v>217</v>
      </c>
      <c r="H178" s="204">
        <v>143.75</v>
      </c>
      <c r="I178" s="205"/>
      <c r="J178" s="206">
        <f>ROUND(I178*H178,2)</f>
        <v>0</v>
      </c>
      <c r="K178" s="207"/>
      <c r="L178" s="39"/>
      <c r="M178" s="208" t="s">
        <v>1</v>
      </c>
      <c r="N178" s="209" t="s">
        <v>43</v>
      </c>
      <c r="O178" s="7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2" t="s">
        <v>141</v>
      </c>
      <c r="AT178" s="212" t="s">
        <v>137</v>
      </c>
      <c r="AU178" s="212" t="s">
        <v>142</v>
      </c>
      <c r="AY178" s="17" t="s">
        <v>134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7" t="s">
        <v>142</v>
      </c>
      <c r="BK178" s="213">
        <f>ROUND(I178*H178,2)</f>
        <v>0</v>
      </c>
      <c r="BL178" s="17" t="s">
        <v>141</v>
      </c>
      <c r="BM178" s="212" t="s">
        <v>221</v>
      </c>
    </row>
    <row r="179" spans="1:65" s="13" customFormat="1" x14ac:dyDescent="0.2">
      <c r="B179" s="214"/>
      <c r="C179" s="215"/>
      <c r="D179" s="216" t="s">
        <v>151</v>
      </c>
      <c r="E179" s="215"/>
      <c r="F179" s="218" t="s">
        <v>222</v>
      </c>
      <c r="G179" s="215"/>
      <c r="H179" s="219">
        <v>143.75</v>
      </c>
      <c r="I179" s="220"/>
      <c r="J179" s="215"/>
      <c r="K179" s="215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151</v>
      </c>
      <c r="AU179" s="225" t="s">
        <v>142</v>
      </c>
      <c r="AV179" s="13" t="s">
        <v>142</v>
      </c>
      <c r="AW179" s="13" t="s">
        <v>4</v>
      </c>
      <c r="AX179" s="13" t="s">
        <v>82</v>
      </c>
      <c r="AY179" s="225" t="s">
        <v>134</v>
      </c>
    </row>
    <row r="180" spans="1:65" s="2" customFormat="1" ht="21.75" customHeight="1" x14ac:dyDescent="0.2">
      <c r="A180" s="34"/>
      <c r="B180" s="35"/>
      <c r="C180" s="200" t="s">
        <v>223</v>
      </c>
      <c r="D180" s="200" t="s">
        <v>137</v>
      </c>
      <c r="E180" s="201" t="s">
        <v>224</v>
      </c>
      <c r="F180" s="202" t="s">
        <v>225</v>
      </c>
      <c r="G180" s="203" t="s">
        <v>217</v>
      </c>
      <c r="H180" s="204">
        <v>2.875</v>
      </c>
      <c r="I180" s="205"/>
      <c r="J180" s="206">
        <f>ROUND(I180*H180,2)</f>
        <v>0</v>
      </c>
      <c r="K180" s="207"/>
      <c r="L180" s="39"/>
      <c r="M180" s="208" t="s">
        <v>1</v>
      </c>
      <c r="N180" s="209" t="s">
        <v>43</v>
      </c>
      <c r="O180" s="71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2" t="s">
        <v>141</v>
      </c>
      <c r="AT180" s="212" t="s">
        <v>137</v>
      </c>
      <c r="AU180" s="212" t="s">
        <v>142</v>
      </c>
      <c r="AY180" s="17" t="s">
        <v>134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7" t="s">
        <v>142</v>
      </c>
      <c r="BK180" s="213">
        <f>ROUND(I180*H180,2)</f>
        <v>0</v>
      </c>
      <c r="BL180" s="17" t="s">
        <v>141</v>
      </c>
      <c r="BM180" s="212" t="s">
        <v>226</v>
      </c>
    </row>
    <row r="181" spans="1:65" s="2" customFormat="1" ht="21.75" customHeight="1" x14ac:dyDescent="0.2">
      <c r="A181" s="34"/>
      <c r="B181" s="35"/>
      <c r="C181" s="200" t="s">
        <v>227</v>
      </c>
      <c r="D181" s="200" t="s">
        <v>137</v>
      </c>
      <c r="E181" s="201" t="s">
        <v>228</v>
      </c>
      <c r="F181" s="202" t="s">
        <v>229</v>
      </c>
      <c r="G181" s="203" t="s">
        <v>217</v>
      </c>
      <c r="H181" s="204">
        <v>25.875</v>
      </c>
      <c r="I181" s="205"/>
      <c r="J181" s="206">
        <f>ROUND(I181*H181,2)</f>
        <v>0</v>
      </c>
      <c r="K181" s="207"/>
      <c r="L181" s="39"/>
      <c r="M181" s="208" t="s">
        <v>1</v>
      </c>
      <c r="N181" s="209" t="s">
        <v>43</v>
      </c>
      <c r="O181" s="7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2" t="s">
        <v>141</v>
      </c>
      <c r="AT181" s="212" t="s">
        <v>137</v>
      </c>
      <c r="AU181" s="212" t="s">
        <v>142</v>
      </c>
      <c r="AY181" s="17" t="s">
        <v>134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7" t="s">
        <v>142</v>
      </c>
      <c r="BK181" s="213">
        <f>ROUND(I181*H181,2)</f>
        <v>0</v>
      </c>
      <c r="BL181" s="17" t="s">
        <v>141</v>
      </c>
      <c r="BM181" s="212" t="s">
        <v>230</v>
      </c>
    </row>
    <row r="182" spans="1:65" s="13" customFormat="1" x14ac:dyDescent="0.2">
      <c r="B182" s="214"/>
      <c r="C182" s="215"/>
      <c r="D182" s="216" t="s">
        <v>151</v>
      </c>
      <c r="E182" s="215"/>
      <c r="F182" s="218" t="s">
        <v>231</v>
      </c>
      <c r="G182" s="215"/>
      <c r="H182" s="219">
        <v>25.875</v>
      </c>
      <c r="I182" s="220"/>
      <c r="J182" s="215"/>
      <c r="K182" s="215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151</v>
      </c>
      <c r="AU182" s="225" t="s">
        <v>142</v>
      </c>
      <c r="AV182" s="13" t="s">
        <v>142</v>
      </c>
      <c r="AW182" s="13" t="s">
        <v>4</v>
      </c>
      <c r="AX182" s="13" t="s">
        <v>82</v>
      </c>
      <c r="AY182" s="225" t="s">
        <v>134</v>
      </c>
    </row>
    <row r="183" spans="1:65" s="2" customFormat="1" ht="21.75" customHeight="1" x14ac:dyDescent="0.2">
      <c r="A183" s="34"/>
      <c r="B183" s="35"/>
      <c r="C183" s="200" t="s">
        <v>232</v>
      </c>
      <c r="D183" s="200" t="s">
        <v>137</v>
      </c>
      <c r="E183" s="201" t="s">
        <v>233</v>
      </c>
      <c r="F183" s="202" t="s">
        <v>234</v>
      </c>
      <c r="G183" s="203" t="s">
        <v>217</v>
      </c>
      <c r="H183" s="204">
        <v>3.0489999999999999</v>
      </c>
      <c r="I183" s="205"/>
      <c r="J183" s="206">
        <f>ROUND(I183*H183,2)</f>
        <v>0</v>
      </c>
      <c r="K183" s="207"/>
      <c r="L183" s="39"/>
      <c r="M183" s="208" t="s">
        <v>1</v>
      </c>
      <c r="N183" s="209" t="s">
        <v>43</v>
      </c>
      <c r="O183" s="71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2" t="s">
        <v>141</v>
      </c>
      <c r="AT183" s="212" t="s">
        <v>137</v>
      </c>
      <c r="AU183" s="212" t="s">
        <v>142</v>
      </c>
      <c r="AY183" s="17" t="s">
        <v>134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7" t="s">
        <v>142</v>
      </c>
      <c r="BK183" s="213">
        <f>ROUND(I183*H183,2)</f>
        <v>0</v>
      </c>
      <c r="BL183" s="17" t="s">
        <v>141</v>
      </c>
      <c r="BM183" s="212" t="s">
        <v>235</v>
      </c>
    </row>
    <row r="184" spans="1:65" s="12" customFormat="1" ht="22.9" customHeight="1" x14ac:dyDescent="0.2">
      <c r="B184" s="184"/>
      <c r="C184" s="185"/>
      <c r="D184" s="186" t="s">
        <v>76</v>
      </c>
      <c r="E184" s="198" t="s">
        <v>236</v>
      </c>
      <c r="F184" s="198" t="s">
        <v>237</v>
      </c>
      <c r="G184" s="185"/>
      <c r="H184" s="185"/>
      <c r="I184" s="188"/>
      <c r="J184" s="199">
        <f>BK184</f>
        <v>0</v>
      </c>
      <c r="K184" s="185"/>
      <c r="L184" s="190"/>
      <c r="M184" s="191"/>
      <c r="N184" s="192"/>
      <c r="O184" s="192"/>
      <c r="P184" s="193">
        <f>SUM(P185:P187)</f>
        <v>0</v>
      </c>
      <c r="Q184" s="192"/>
      <c r="R184" s="193">
        <f>SUM(R185:R187)</f>
        <v>0</v>
      </c>
      <c r="S184" s="192"/>
      <c r="T184" s="194">
        <f>SUM(T185:T187)</f>
        <v>0</v>
      </c>
      <c r="AR184" s="195" t="s">
        <v>82</v>
      </c>
      <c r="AT184" s="196" t="s">
        <v>76</v>
      </c>
      <c r="AU184" s="196" t="s">
        <v>82</v>
      </c>
      <c r="AY184" s="195" t="s">
        <v>134</v>
      </c>
      <c r="BK184" s="197">
        <f>SUM(BK185:BK187)</f>
        <v>0</v>
      </c>
    </row>
    <row r="185" spans="1:65" s="2" customFormat="1" ht="16.5" customHeight="1" x14ac:dyDescent="0.2">
      <c r="A185" s="34"/>
      <c r="B185" s="35"/>
      <c r="C185" s="200" t="s">
        <v>238</v>
      </c>
      <c r="D185" s="200" t="s">
        <v>137</v>
      </c>
      <c r="E185" s="201" t="s">
        <v>239</v>
      </c>
      <c r="F185" s="202" t="s">
        <v>240</v>
      </c>
      <c r="G185" s="203" t="s">
        <v>217</v>
      </c>
      <c r="H185" s="204">
        <v>1.0640000000000001</v>
      </c>
      <c r="I185" s="205"/>
      <c r="J185" s="206">
        <f>ROUND(I185*H185,2)</f>
        <v>0</v>
      </c>
      <c r="K185" s="207"/>
      <c r="L185" s="39"/>
      <c r="M185" s="208" t="s">
        <v>1</v>
      </c>
      <c r="N185" s="209" t="s">
        <v>43</v>
      </c>
      <c r="O185" s="71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2" t="s">
        <v>141</v>
      </c>
      <c r="AT185" s="212" t="s">
        <v>137</v>
      </c>
      <c r="AU185" s="212" t="s">
        <v>142</v>
      </c>
      <c r="AY185" s="17" t="s">
        <v>134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142</v>
      </c>
      <c r="BK185" s="213">
        <f>ROUND(I185*H185,2)</f>
        <v>0</v>
      </c>
      <c r="BL185" s="17" t="s">
        <v>141</v>
      </c>
      <c r="BM185" s="212" t="s">
        <v>241</v>
      </c>
    </row>
    <row r="186" spans="1:65" s="2" customFormat="1" ht="21.75" customHeight="1" x14ac:dyDescent="0.2">
      <c r="A186" s="34"/>
      <c r="B186" s="35"/>
      <c r="C186" s="200" t="s">
        <v>7</v>
      </c>
      <c r="D186" s="200" t="s">
        <v>137</v>
      </c>
      <c r="E186" s="201" t="s">
        <v>242</v>
      </c>
      <c r="F186" s="202" t="s">
        <v>243</v>
      </c>
      <c r="G186" s="203" t="s">
        <v>217</v>
      </c>
      <c r="H186" s="204">
        <v>1.0640000000000001</v>
      </c>
      <c r="I186" s="205"/>
      <c r="J186" s="206">
        <f>ROUND(I186*H186,2)</f>
        <v>0</v>
      </c>
      <c r="K186" s="207"/>
      <c r="L186" s="39"/>
      <c r="M186" s="208" t="s">
        <v>1</v>
      </c>
      <c r="N186" s="209" t="s">
        <v>43</v>
      </c>
      <c r="O186" s="71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2" t="s">
        <v>141</v>
      </c>
      <c r="AT186" s="212" t="s">
        <v>137</v>
      </c>
      <c r="AU186" s="212" t="s">
        <v>142</v>
      </c>
      <c r="AY186" s="17" t="s">
        <v>134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7" t="s">
        <v>142</v>
      </c>
      <c r="BK186" s="213">
        <f>ROUND(I186*H186,2)</f>
        <v>0</v>
      </c>
      <c r="BL186" s="17" t="s">
        <v>141</v>
      </c>
      <c r="BM186" s="212" t="s">
        <v>244</v>
      </c>
    </row>
    <row r="187" spans="1:65" s="2" customFormat="1" ht="21.75" customHeight="1" x14ac:dyDescent="0.2">
      <c r="A187" s="34"/>
      <c r="B187" s="35"/>
      <c r="C187" s="200" t="s">
        <v>245</v>
      </c>
      <c r="D187" s="200" t="s">
        <v>137</v>
      </c>
      <c r="E187" s="201" t="s">
        <v>246</v>
      </c>
      <c r="F187" s="202" t="s">
        <v>247</v>
      </c>
      <c r="G187" s="203" t="s">
        <v>217</v>
      </c>
      <c r="H187" s="204">
        <v>1.0640000000000001</v>
      </c>
      <c r="I187" s="205"/>
      <c r="J187" s="206">
        <f>ROUND(I187*H187,2)</f>
        <v>0</v>
      </c>
      <c r="K187" s="207"/>
      <c r="L187" s="39"/>
      <c r="M187" s="208" t="s">
        <v>1</v>
      </c>
      <c r="N187" s="209" t="s">
        <v>43</v>
      </c>
      <c r="O187" s="71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2" t="s">
        <v>141</v>
      </c>
      <c r="AT187" s="212" t="s">
        <v>137</v>
      </c>
      <c r="AU187" s="212" t="s">
        <v>142</v>
      </c>
      <c r="AY187" s="17" t="s">
        <v>134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7" t="s">
        <v>142</v>
      </c>
      <c r="BK187" s="213">
        <f>ROUND(I187*H187,2)</f>
        <v>0</v>
      </c>
      <c r="BL187" s="17" t="s">
        <v>141</v>
      </c>
      <c r="BM187" s="212" t="s">
        <v>248</v>
      </c>
    </row>
    <row r="188" spans="1:65" s="12" customFormat="1" ht="25.9" customHeight="1" x14ac:dyDescent="0.2">
      <c r="B188" s="184"/>
      <c r="C188" s="185"/>
      <c r="D188" s="186" t="s">
        <v>76</v>
      </c>
      <c r="E188" s="187" t="s">
        <v>249</v>
      </c>
      <c r="F188" s="187" t="s">
        <v>250</v>
      </c>
      <c r="G188" s="185"/>
      <c r="H188" s="185"/>
      <c r="I188" s="188"/>
      <c r="J188" s="189">
        <f>BK188</f>
        <v>0</v>
      </c>
      <c r="K188" s="185"/>
      <c r="L188" s="190"/>
      <c r="M188" s="191"/>
      <c r="N188" s="192"/>
      <c r="O188" s="192"/>
      <c r="P188" s="193">
        <f>P189+P209+P215+P225+P235+P243+P270+P276+P278+P284+P336+P347+P373+P379+P396</f>
        <v>0</v>
      </c>
      <c r="Q188" s="192"/>
      <c r="R188" s="193">
        <f>R189+R209+R215+R225+R235+R243+R270+R276+R278+R284+R336+R347+R373+R379+R396</f>
        <v>3.1464970499999994</v>
      </c>
      <c r="S188" s="192"/>
      <c r="T188" s="194">
        <f>T189+T209+T215+T225+T235+T243+T270+T276+T278+T284+T336+T347+T373+T379+T396</f>
        <v>0.20568000000000003</v>
      </c>
      <c r="AR188" s="195" t="s">
        <v>142</v>
      </c>
      <c r="AT188" s="196" t="s">
        <v>76</v>
      </c>
      <c r="AU188" s="196" t="s">
        <v>77</v>
      </c>
      <c r="AY188" s="195" t="s">
        <v>134</v>
      </c>
      <c r="BK188" s="197">
        <f>BK189+BK209+BK215+BK225+BK235+BK243+BK270+BK276+BK278+BK284+BK336+BK347+BK373+BK379+BK396</f>
        <v>0</v>
      </c>
    </row>
    <row r="189" spans="1:65" s="12" customFormat="1" ht="22.9" customHeight="1" x14ac:dyDescent="0.2">
      <c r="B189" s="184"/>
      <c r="C189" s="185"/>
      <c r="D189" s="186" t="s">
        <v>76</v>
      </c>
      <c r="E189" s="198" t="s">
        <v>251</v>
      </c>
      <c r="F189" s="198" t="s">
        <v>252</v>
      </c>
      <c r="G189" s="185"/>
      <c r="H189" s="185"/>
      <c r="I189" s="188"/>
      <c r="J189" s="199">
        <f>BK189</f>
        <v>0</v>
      </c>
      <c r="K189" s="185"/>
      <c r="L189" s="190"/>
      <c r="M189" s="191"/>
      <c r="N189" s="192"/>
      <c r="O189" s="192"/>
      <c r="P189" s="193">
        <f>SUM(P190:P208)</f>
        <v>0</v>
      </c>
      <c r="Q189" s="192"/>
      <c r="R189" s="193">
        <f>SUM(R190:R208)</f>
        <v>7.404667999999999E-2</v>
      </c>
      <c r="S189" s="192"/>
      <c r="T189" s="194">
        <f>SUM(T190:T208)</f>
        <v>0</v>
      </c>
      <c r="AR189" s="195" t="s">
        <v>142</v>
      </c>
      <c r="AT189" s="196" t="s">
        <v>76</v>
      </c>
      <c r="AU189" s="196" t="s">
        <v>82</v>
      </c>
      <c r="AY189" s="195" t="s">
        <v>134</v>
      </c>
      <c r="BK189" s="197">
        <f>SUM(BK190:BK208)</f>
        <v>0</v>
      </c>
    </row>
    <row r="190" spans="1:65" s="2" customFormat="1" ht="21.75" customHeight="1" x14ac:dyDescent="0.2">
      <c r="A190" s="34"/>
      <c r="B190" s="35"/>
      <c r="C190" s="200" t="s">
        <v>253</v>
      </c>
      <c r="D190" s="200" t="s">
        <v>137</v>
      </c>
      <c r="E190" s="201" t="s">
        <v>254</v>
      </c>
      <c r="F190" s="202" t="s">
        <v>255</v>
      </c>
      <c r="G190" s="203" t="s">
        <v>140</v>
      </c>
      <c r="H190" s="204">
        <v>5.32</v>
      </c>
      <c r="I190" s="205"/>
      <c r="J190" s="206">
        <f>ROUND(I190*H190,2)</f>
        <v>0</v>
      </c>
      <c r="K190" s="207"/>
      <c r="L190" s="39"/>
      <c r="M190" s="208" t="s">
        <v>1</v>
      </c>
      <c r="N190" s="209" t="s">
        <v>43</v>
      </c>
      <c r="O190" s="71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2" t="s">
        <v>183</v>
      </c>
      <c r="AT190" s="212" t="s">
        <v>137</v>
      </c>
      <c r="AU190" s="212" t="s">
        <v>142</v>
      </c>
      <c r="AY190" s="17" t="s">
        <v>134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7" t="s">
        <v>142</v>
      </c>
      <c r="BK190" s="213">
        <f>ROUND(I190*H190,2)</f>
        <v>0</v>
      </c>
      <c r="BL190" s="17" t="s">
        <v>183</v>
      </c>
      <c r="BM190" s="212" t="s">
        <v>256</v>
      </c>
    </row>
    <row r="191" spans="1:65" s="2" customFormat="1" ht="21.75" customHeight="1" x14ac:dyDescent="0.2">
      <c r="A191" s="34"/>
      <c r="B191" s="35"/>
      <c r="C191" s="200" t="s">
        <v>257</v>
      </c>
      <c r="D191" s="200" t="s">
        <v>137</v>
      </c>
      <c r="E191" s="201" t="s">
        <v>258</v>
      </c>
      <c r="F191" s="202" t="s">
        <v>259</v>
      </c>
      <c r="G191" s="203" t="s">
        <v>140</v>
      </c>
      <c r="H191" s="204">
        <v>12.404</v>
      </c>
      <c r="I191" s="205"/>
      <c r="J191" s="206">
        <f>ROUND(I191*H191,2)</f>
        <v>0</v>
      </c>
      <c r="K191" s="207"/>
      <c r="L191" s="39"/>
      <c r="M191" s="208" t="s">
        <v>1</v>
      </c>
      <c r="N191" s="209" t="s">
        <v>43</v>
      </c>
      <c r="O191" s="71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2" t="s">
        <v>183</v>
      </c>
      <c r="AT191" s="212" t="s">
        <v>137</v>
      </c>
      <c r="AU191" s="212" t="s">
        <v>142</v>
      </c>
      <c r="AY191" s="17" t="s">
        <v>134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7" t="s">
        <v>142</v>
      </c>
      <c r="BK191" s="213">
        <f>ROUND(I191*H191,2)</f>
        <v>0</v>
      </c>
      <c r="BL191" s="17" t="s">
        <v>183</v>
      </c>
      <c r="BM191" s="212" t="s">
        <v>260</v>
      </c>
    </row>
    <row r="192" spans="1:65" s="13" customFormat="1" x14ac:dyDescent="0.2">
      <c r="B192" s="214"/>
      <c r="C192" s="215"/>
      <c r="D192" s="216" t="s">
        <v>151</v>
      </c>
      <c r="E192" s="217" t="s">
        <v>1</v>
      </c>
      <c r="F192" s="218" t="s">
        <v>261</v>
      </c>
      <c r="G192" s="215"/>
      <c r="H192" s="219">
        <v>10</v>
      </c>
      <c r="I192" s="220"/>
      <c r="J192" s="215"/>
      <c r="K192" s="215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151</v>
      </c>
      <c r="AU192" s="225" t="s">
        <v>142</v>
      </c>
      <c r="AV192" s="13" t="s">
        <v>142</v>
      </c>
      <c r="AW192" s="13" t="s">
        <v>34</v>
      </c>
      <c r="AX192" s="13" t="s">
        <v>77</v>
      </c>
      <c r="AY192" s="225" t="s">
        <v>134</v>
      </c>
    </row>
    <row r="193" spans="1:65" s="13" customFormat="1" x14ac:dyDescent="0.2">
      <c r="B193" s="214"/>
      <c r="C193" s="215"/>
      <c r="D193" s="216" t="s">
        <v>151</v>
      </c>
      <c r="E193" s="217" t="s">
        <v>1</v>
      </c>
      <c r="F193" s="218" t="s">
        <v>82</v>
      </c>
      <c r="G193" s="215"/>
      <c r="H193" s="219">
        <v>1</v>
      </c>
      <c r="I193" s="220"/>
      <c r="J193" s="215"/>
      <c r="K193" s="215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151</v>
      </c>
      <c r="AU193" s="225" t="s">
        <v>142</v>
      </c>
      <c r="AV193" s="13" t="s">
        <v>142</v>
      </c>
      <c r="AW193" s="13" t="s">
        <v>34</v>
      </c>
      <c r="AX193" s="13" t="s">
        <v>77</v>
      </c>
      <c r="AY193" s="225" t="s">
        <v>134</v>
      </c>
    </row>
    <row r="194" spans="1:65" s="13" customFormat="1" x14ac:dyDescent="0.2">
      <c r="B194" s="214"/>
      <c r="C194" s="215"/>
      <c r="D194" s="216" t="s">
        <v>151</v>
      </c>
      <c r="E194" s="217" t="s">
        <v>1</v>
      </c>
      <c r="F194" s="218" t="s">
        <v>262</v>
      </c>
      <c r="G194" s="215"/>
      <c r="H194" s="219">
        <v>1.4039999999999999</v>
      </c>
      <c r="I194" s="220"/>
      <c r="J194" s="215"/>
      <c r="K194" s="215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151</v>
      </c>
      <c r="AU194" s="225" t="s">
        <v>142</v>
      </c>
      <c r="AV194" s="13" t="s">
        <v>142</v>
      </c>
      <c r="AW194" s="13" t="s">
        <v>34</v>
      </c>
      <c r="AX194" s="13" t="s">
        <v>77</v>
      </c>
      <c r="AY194" s="225" t="s">
        <v>134</v>
      </c>
    </row>
    <row r="195" spans="1:65" s="15" customFormat="1" x14ac:dyDescent="0.2">
      <c r="B195" s="236"/>
      <c r="C195" s="237"/>
      <c r="D195" s="216" t="s">
        <v>151</v>
      </c>
      <c r="E195" s="238" t="s">
        <v>1</v>
      </c>
      <c r="F195" s="239" t="s">
        <v>187</v>
      </c>
      <c r="G195" s="237"/>
      <c r="H195" s="240">
        <v>12.404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151</v>
      </c>
      <c r="AU195" s="246" t="s">
        <v>142</v>
      </c>
      <c r="AV195" s="15" t="s">
        <v>141</v>
      </c>
      <c r="AW195" s="15" t="s">
        <v>34</v>
      </c>
      <c r="AX195" s="15" t="s">
        <v>82</v>
      </c>
      <c r="AY195" s="246" t="s">
        <v>134</v>
      </c>
    </row>
    <row r="196" spans="1:65" s="2" customFormat="1" ht="21.75" customHeight="1" x14ac:dyDescent="0.2">
      <c r="A196" s="34"/>
      <c r="B196" s="35"/>
      <c r="C196" s="247" t="s">
        <v>263</v>
      </c>
      <c r="D196" s="247" t="s">
        <v>264</v>
      </c>
      <c r="E196" s="248" t="s">
        <v>265</v>
      </c>
      <c r="F196" s="249" t="s">
        <v>266</v>
      </c>
      <c r="G196" s="250" t="s">
        <v>267</v>
      </c>
      <c r="H196" s="251">
        <v>72.313999999999993</v>
      </c>
      <c r="I196" s="252"/>
      <c r="J196" s="253">
        <f>ROUND(I196*H196,2)</f>
        <v>0</v>
      </c>
      <c r="K196" s="254"/>
      <c r="L196" s="255"/>
      <c r="M196" s="256" t="s">
        <v>1</v>
      </c>
      <c r="N196" s="257" t="s">
        <v>43</v>
      </c>
      <c r="O196" s="71"/>
      <c r="P196" s="210">
        <f>O196*H196</f>
        <v>0</v>
      </c>
      <c r="Q196" s="210">
        <v>1E-3</v>
      </c>
      <c r="R196" s="210">
        <f>Q196*H196</f>
        <v>7.2313999999999989E-2</v>
      </c>
      <c r="S196" s="210">
        <v>0</v>
      </c>
      <c r="T196" s="21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2" t="s">
        <v>268</v>
      </c>
      <c r="AT196" s="212" t="s">
        <v>264</v>
      </c>
      <c r="AU196" s="212" t="s">
        <v>142</v>
      </c>
      <c r="AY196" s="17" t="s">
        <v>134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7" t="s">
        <v>142</v>
      </c>
      <c r="BK196" s="213">
        <f>ROUND(I196*H196,2)</f>
        <v>0</v>
      </c>
      <c r="BL196" s="17" t="s">
        <v>183</v>
      </c>
      <c r="BM196" s="212" t="s">
        <v>269</v>
      </c>
    </row>
    <row r="197" spans="1:65" s="13" customFormat="1" x14ac:dyDescent="0.2">
      <c r="B197" s="214"/>
      <c r="C197" s="215"/>
      <c r="D197" s="216" t="s">
        <v>151</v>
      </c>
      <c r="E197" s="217" t="s">
        <v>1</v>
      </c>
      <c r="F197" s="218" t="s">
        <v>270</v>
      </c>
      <c r="G197" s="215"/>
      <c r="H197" s="219">
        <v>72.313999999999993</v>
      </c>
      <c r="I197" s="220"/>
      <c r="J197" s="215"/>
      <c r="K197" s="215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151</v>
      </c>
      <c r="AU197" s="225" t="s">
        <v>142</v>
      </c>
      <c r="AV197" s="13" t="s">
        <v>142</v>
      </c>
      <c r="AW197" s="13" t="s">
        <v>34</v>
      </c>
      <c r="AX197" s="13" t="s">
        <v>82</v>
      </c>
      <c r="AY197" s="225" t="s">
        <v>134</v>
      </c>
    </row>
    <row r="198" spans="1:65" s="2" customFormat="1" ht="21.75" customHeight="1" x14ac:dyDescent="0.2">
      <c r="A198" s="34"/>
      <c r="B198" s="35"/>
      <c r="C198" s="200" t="s">
        <v>271</v>
      </c>
      <c r="D198" s="200" t="s">
        <v>137</v>
      </c>
      <c r="E198" s="201" t="s">
        <v>272</v>
      </c>
      <c r="F198" s="202" t="s">
        <v>273</v>
      </c>
      <c r="G198" s="203" t="s">
        <v>140</v>
      </c>
      <c r="H198" s="204">
        <v>16.32</v>
      </c>
      <c r="I198" s="205"/>
      <c r="J198" s="206">
        <f>ROUND(I198*H198,2)</f>
        <v>0</v>
      </c>
      <c r="K198" s="207"/>
      <c r="L198" s="39"/>
      <c r="M198" s="208" t="s">
        <v>1</v>
      </c>
      <c r="N198" s="209" t="s">
        <v>43</v>
      </c>
      <c r="O198" s="71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2" t="s">
        <v>183</v>
      </c>
      <c r="AT198" s="212" t="s">
        <v>137</v>
      </c>
      <c r="AU198" s="212" t="s">
        <v>142</v>
      </c>
      <c r="AY198" s="17" t="s">
        <v>134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7" t="s">
        <v>142</v>
      </c>
      <c r="BK198" s="213">
        <f>ROUND(I198*H198,2)</f>
        <v>0</v>
      </c>
      <c r="BL198" s="17" t="s">
        <v>183</v>
      </c>
      <c r="BM198" s="212" t="s">
        <v>274</v>
      </c>
    </row>
    <row r="199" spans="1:65" s="2" customFormat="1" ht="21.75" customHeight="1" x14ac:dyDescent="0.2">
      <c r="A199" s="34"/>
      <c r="B199" s="35"/>
      <c r="C199" s="200" t="s">
        <v>275</v>
      </c>
      <c r="D199" s="200" t="s">
        <v>137</v>
      </c>
      <c r="E199" s="201" t="s">
        <v>276</v>
      </c>
      <c r="F199" s="202" t="s">
        <v>277</v>
      </c>
      <c r="G199" s="203" t="s">
        <v>278</v>
      </c>
      <c r="H199" s="204">
        <v>24.065000000000001</v>
      </c>
      <c r="I199" s="205"/>
      <c r="J199" s="206">
        <f>ROUND(I199*H199,2)</f>
        <v>0</v>
      </c>
      <c r="K199" s="207"/>
      <c r="L199" s="39"/>
      <c r="M199" s="208" t="s">
        <v>1</v>
      </c>
      <c r="N199" s="209" t="s">
        <v>43</v>
      </c>
      <c r="O199" s="71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2" t="s">
        <v>183</v>
      </c>
      <c r="AT199" s="212" t="s">
        <v>137</v>
      </c>
      <c r="AU199" s="212" t="s">
        <v>142</v>
      </c>
      <c r="AY199" s="17" t="s">
        <v>134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7" t="s">
        <v>142</v>
      </c>
      <c r="BK199" s="213">
        <f>ROUND(I199*H199,2)</f>
        <v>0</v>
      </c>
      <c r="BL199" s="17" t="s">
        <v>183</v>
      </c>
      <c r="BM199" s="212" t="s">
        <v>279</v>
      </c>
    </row>
    <row r="200" spans="1:65" s="13" customFormat="1" x14ac:dyDescent="0.2">
      <c r="B200" s="214"/>
      <c r="C200" s="215"/>
      <c r="D200" s="216" t="s">
        <v>151</v>
      </c>
      <c r="E200" s="217" t="s">
        <v>1</v>
      </c>
      <c r="F200" s="218" t="s">
        <v>280</v>
      </c>
      <c r="G200" s="215"/>
      <c r="H200" s="219">
        <v>10.865</v>
      </c>
      <c r="I200" s="220"/>
      <c r="J200" s="215"/>
      <c r="K200" s="215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151</v>
      </c>
      <c r="AU200" s="225" t="s">
        <v>142</v>
      </c>
      <c r="AV200" s="13" t="s">
        <v>142</v>
      </c>
      <c r="AW200" s="13" t="s">
        <v>34</v>
      </c>
      <c r="AX200" s="13" t="s">
        <v>77</v>
      </c>
      <c r="AY200" s="225" t="s">
        <v>134</v>
      </c>
    </row>
    <row r="201" spans="1:65" s="13" customFormat="1" x14ac:dyDescent="0.2">
      <c r="B201" s="214"/>
      <c r="C201" s="215"/>
      <c r="D201" s="216" t="s">
        <v>151</v>
      </c>
      <c r="E201" s="217" t="s">
        <v>1</v>
      </c>
      <c r="F201" s="218" t="s">
        <v>281</v>
      </c>
      <c r="G201" s="215"/>
      <c r="H201" s="219">
        <v>12</v>
      </c>
      <c r="I201" s="220"/>
      <c r="J201" s="215"/>
      <c r="K201" s="215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151</v>
      </c>
      <c r="AU201" s="225" t="s">
        <v>142</v>
      </c>
      <c r="AV201" s="13" t="s">
        <v>142</v>
      </c>
      <c r="AW201" s="13" t="s">
        <v>34</v>
      </c>
      <c r="AX201" s="13" t="s">
        <v>77</v>
      </c>
      <c r="AY201" s="225" t="s">
        <v>134</v>
      </c>
    </row>
    <row r="202" spans="1:65" s="13" customFormat="1" x14ac:dyDescent="0.2">
      <c r="B202" s="214"/>
      <c r="C202" s="215"/>
      <c r="D202" s="216" t="s">
        <v>151</v>
      </c>
      <c r="E202" s="217" t="s">
        <v>1</v>
      </c>
      <c r="F202" s="218" t="s">
        <v>282</v>
      </c>
      <c r="G202" s="215"/>
      <c r="H202" s="219">
        <v>1.2</v>
      </c>
      <c r="I202" s="220"/>
      <c r="J202" s="215"/>
      <c r="K202" s="215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151</v>
      </c>
      <c r="AU202" s="225" t="s">
        <v>142</v>
      </c>
      <c r="AV202" s="13" t="s">
        <v>142</v>
      </c>
      <c r="AW202" s="13" t="s">
        <v>34</v>
      </c>
      <c r="AX202" s="13" t="s">
        <v>77</v>
      </c>
      <c r="AY202" s="225" t="s">
        <v>134</v>
      </c>
    </row>
    <row r="203" spans="1:65" s="15" customFormat="1" x14ac:dyDescent="0.2">
      <c r="B203" s="236"/>
      <c r="C203" s="237"/>
      <c r="D203" s="216" t="s">
        <v>151</v>
      </c>
      <c r="E203" s="238" t="s">
        <v>1</v>
      </c>
      <c r="F203" s="239" t="s">
        <v>187</v>
      </c>
      <c r="G203" s="237"/>
      <c r="H203" s="240">
        <v>24.065000000000001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151</v>
      </c>
      <c r="AU203" s="246" t="s">
        <v>142</v>
      </c>
      <c r="AV203" s="15" t="s">
        <v>141</v>
      </c>
      <c r="AW203" s="15" t="s">
        <v>34</v>
      </c>
      <c r="AX203" s="15" t="s">
        <v>82</v>
      </c>
      <c r="AY203" s="246" t="s">
        <v>134</v>
      </c>
    </row>
    <row r="204" spans="1:65" s="2" customFormat="1" ht="21.75" customHeight="1" x14ac:dyDescent="0.2">
      <c r="A204" s="34"/>
      <c r="B204" s="35"/>
      <c r="C204" s="200" t="s">
        <v>283</v>
      </c>
      <c r="D204" s="200" t="s">
        <v>137</v>
      </c>
      <c r="E204" s="201" t="s">
        <v>284</v>
      </c>
      <c r="F204" s="202" t="s">
        <v>285</v>
      </c>
      <c r="G204" s="203" t="s">
        <v>286</v>
      </c>
      <c r="H204" s="204">
        <v>8</v>
      </c>
      <c r="I204" s="205"/>
      <c r="J204" s="206">
        <f>ROUND(I204*H204,2)</f>
        <v>0</v>
      </c>
      <c r="K204" s="207"/>
      <c r="L204" s="39"/>
      <c r="M204" s="208" t="s">
        <v>1</v>
      </c>
      <c r="N204" s="209" t="s">
        <v>43</v>
      </c>
      <c r="O204" s="71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2" t="s">
        <v>183</v>
      </c>
      <c r="AT204" s="212" t="s">
        <v>137</v>
      </c>
      <c r="AU204" s="212" t="s">
        <v>142</v>
      </c>
      <c r="AY204" s="17" t="s">
        <v>134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7" t="s">
        <v>142</v>
      </c>
      <c r="BK204" s="213">
        <f>ROUND(I204*H204,2)</f>
        <v>0</v>
      </c>
      <c r="BL204" s="17" t="s">
        <v>183</v>
      </c>
      <c r="BM204" s="212" t="s">
        <v>287</v>
      </c>
    </row>
    <row r="205" spans="1:65" s="2" customFormat="1" ht="16.5" customHeight="1" x14ac:dyDescent="0.2">
      <c r="A205" s="34"/>
      <c r="B205" s="35"/>
      <c r="C205" s="247" t="s">
        <v>288</v>
      </c>
      <c r="D205" s="247" t="s">
        <v>264</v>
      </c>
      <c r="E205" s="248" t="s">
        <v>289</v>
      </c>
      <c r="F205" s="249" t="s">
        <v>290</v>
      </c>
      <c r="G205" s="250" t="s">
        <v>278</v>
      </c>
      <c r="H205" s="251">
        <v>28.878</v>
      </c>
      <c r="I205" s="252"/>
      <c r="J205" s="253">
        <f>ROUND(I205*H205,2)</f>
        <v>0</v>
      </c>
      <c r="K205" s="254"/>
      <c r="L205" s="255"/>
      <c r="M205" s="256" t="s">
        <v>1</v>
      </c>
      <c r="N205" s="257" t="s">
        <v>43</v>
      </c>
      <c r="O205" s="71"/>
      <c r="P205" s="210">
        <f>O205*H205</f>
        <v>0</v>
      </c>
      <c r="Q205" s="210">
        <v>6.0000000000000002E-5</v>
      </c>
      <c r="R205" s="210">
        <f>Q205*H205</f>
        <v>1.7326800000000001E-3</v>
      </c>
      <c r="S205" s="210">
        <v>0</v>
      </c>
      <c r="T205" s="21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2" t="s">
        <v>268</v>
      </c>
      <c r="AT205" s="212" t="s">
        <v>264</v>
      </c>
      <c r="AU205" s="212" t="s">
        <v>142</v>
      </c>
      <c r="AY205" s="17" t="s">
        <v>134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7" t="s">
        <v>142</v>
      </c>
      <c r="BK205" s="213">
        <f>ROUND(I205*H205,2)</f>
        <v>0</v>
      </c>
      <c r="BL205" s="17" t="s">
        <v>183</v>
      </c>
      <c r="BM205" s="212" t="s">
        <v>291</v>
      </c>
    </row>
    <row r="206" spans="1:65" s="13" customFormat="1" x14ac:dyDescent="0.2">
      <c r="B206" s="214"/>
      <c r="C206" s="215"/>
      <c r="D206" s="216" t="s">
        <v>151</v>
      </c>
      <c r="E206" s="217" t="s">
        <v>1</v>
      </c>
      <c r="F206" s="218" t="s">
        <v>292</v>
      </c>
      <c r="G206" s="215"/>
      <c r="H206" s="219">
        <v>28.878</v>
      </c>
      <c r="I206" s="220"/>
      <c r="J206" s="215"/>
      <c r="K206" s="215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151</v>
      </c>
      <c r="AU206" s="225" t="s">
        <v>142</v>
      </c>
      <c r="AV206" s="13" t="s">
        <v>142</v>
      </c>
      <c r="AW206" s="13" t="s">
        <v>34</v>
      </c>
      <c r="AX206" s="13" t="s">
        <v>82</v>
      </c>
      <c r="AY206" s="225" t="s">
        <v>134</v>
      </c>
    </row>
    <row r="207" spans="1:65" s="2" customFormat="1" ht="21.75" customHeight="1" x14ac:dyDescent="0.2">
      <c r="A207" s="34"/>
      <c r="B207" s="35"/>
      <c r="C207" s="200" t="s">
        <v>293</v>
      </c>
      <c r="D207" s="200" t="s">
        <v>137</v>
      </c>
      <c r="E207" s="201" t="s">
        <v>294</v>
      </c>
      <c r="F207" s="202" t="s">
        <v>295</v>
      </c>
      <c r="G207" s="203" t="s">
        <v>217</v>
      </c>
      <c r="H207" s="204">
        <v>7.3999999999999996E-2</v>
      </c>
      <c r="I207" s="205"/>
      <c r="J207" s="206">
        <f>ROUND(I207*H207,2)</f>
        <v>0</v>
      </c>
      <c r="K207" s="207"/>
      <c r="L207" s="39"/>
      <c r="M207" s="208" t="s">
        <v>1</v>
      </c>
      <c r="N207" s="209" t="s">
        <v>43</v>
      </c>
      <c r="O207" s="71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2" t="s">
        <v>183</v>
      </c>
      <c r="AT207" s="212" t="s">
        <v>137</v>
      </c>
      <c r="AU207" s="212" t="s">
        <v>142</v>
      </c>
      <c r="AY207" s="17" t="s">
        <v>134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7" t="s">
        <v>142</v>
      </c>
      <c r="BK207" s="213">
        <f>ROUND(I207*H207,2)</f>
        <v>0</v>
      </c>
      <c r="BL207" s="17" t="s">
        <v>183</v>
      </c>
      <c r="BM207" s="212" t="s">
        <v>296</v>
      </c>
    </row>
    <row r="208" spans="1:65" s="2" customFormat="1" ht="21.75" customHeight="1" x14ac:dyDescent="0.2">
      <c r="A208" s="34"/>
      <c r="B208" s="35"/>
      <c r="C208" s="200" t="s">
        <v>297</v>
      </c>
      <c r="D208" s="200" t="s">
        <v>137</v>
      </c>
      <c r="E208" s="201" t="s">
        <v>298</v>
      </c>
      <c r="F208" s="202" t="s">
        <v>299</v>
      </c>
      <c r="G208" s="203" t="s">
        <v>217</v>
      </c>
      <c r="H208" s="204">
        <v>7.3999999999999996E-2</v>
      </c>
      <c r="I208" s="205"/>
      <c r="J208" s="206">
        <f>ROUND(I208*H208,2)</f>
        <v>0</v>
      </c>
      <c r="K208" s="207"/>
      <c r="L208" s="39"/>
      <c r="M208" s="208" t="s">
        <v>1</v>
      </c>
      <c r="N208" s="209" t="s">
        <v>43</v>
      </c>
      <c r="O208" s="71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2" t="s">
        <v>183</v>
      </c>
      <c r="AT208" s="212" t="s">
        <v>137</v>
      </c>
      <c r="AU208" s="212" t="s">
        <v>142</v>
      </c>
      <c r="AY208" s="17" t="s">
        <v>134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7" t="s">
        <v>142</v>
      </c>
      <c r="BK208" s="213">
        <f>ROUND(I208*H208,2)</f>
        <v>0</v>
      </c>
      <c r="BL208" s="17" t="s">
        <v>183</v>
      </c>
      <c r="BM208" s="212" t="s">
        <v>300</v>
      </c>
    </row>
    <row r="209" spans="1:65" s="12" customFormat="1" ht="22.9" customHeight="1" x14ac:dyDescent="0.2">
      <c r="B209" s="184"/>
      <c r="C209" s="185"/>
      <c r="D209" s="186" t="s">
        <v>76</v>
      </c>
      <c r="E209" s="198" t="s">
        <v>301</v>
      </c>
      <c r="F209" s="198" t="s">
        <v>302</v>
      </c>
      <c r="G209" s="185"/>
      <c r="H209" s="185"/>
      <c r="I209" s="188"/>
      <c r="J209" s="199">
        <f>BK209</f>
        <v>0</v>
      </c>
      <c r="K209" s="185"/>
      <c r="L209" s="190"/>
      <c r="M209" s="191"/>
      <c r="N209" s="192"/>
      <c r="O209" s="192"/>
      <c r="P209" s="193">
        <f>SUM(P210:P214)</f>
        <v>0</v>
      </c>
      <c r="Q209" s="192"/>
      <c r="R209" s="193">
        <f>SUM(R210:R214)</f>
        <v>5.8520000000000004E-3</v>
      </c>
      <c r="S209" s="192"/>
      <c r="T209" s="194">
        <f>SUM(T210:T214)</f>
        <v>0</v>
      </c>
      <c r="AR209" s="195" t="s">
        <v>142</v>
      </c>
      <c r="AT209" s="196" t="s">
        <v>76</v>
      </c>
      <c r="AU209" s="196" t="s">
        <v>82</v>
      </c>
      <c r="AY209" s="195" t="s">
        <v>134</v>
      </c>
      <c r="BK209" s="197">
        <f>SUM(BK210:BK214)</f>
        <v>0</v>
      </c>
    </row>
    <row r="210" spans="1:65" s="2" customFormat="1" ht="21.75" customHeight="1" x14ac:dyDescent="0.2">
      <c r="A210" s="34"/>
      <c r="B210" s="35"/>
      <c r="C210" s="200" t="s">
        <v>268</v>
      </c>
      <c r="D210" s="200" t="s">
        <v>137</v>
      </c>
      <c r="E210" s="201" t="s">
        <v>303</v>
      </c>
      <c r="F210" s="202" t="s">
        <v>304</v>
      </c>
      <c r="G210" s="203" t="s">
        <v>140</v>
      </c>
      <c r="H210" s="204">
        <v>5.32</v>
      </c>
      <c r="I210" s="205"/>
      <c r="J210" s="206">
        <f>ROUND(I210*H210,2)</f>
        <v>0</v>
      </c>
      <c r="K210" s="207"/>
      <c r="L210" s="39"/>
      <c r="M210" s="208" t="s">
        <v>1</v>
      </c>
      <c r="N210" s="209" t="s">
        <v>43</v>
      </c>
      <c r="O210" s="71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2" t="s">
        <v>183</v>
      </c>
      <c r="AT210" s="212" t="s">
        <v>137</v>
      </c>
      <c r="AU210" s="212" t="s">
        <v>142</v>
      </c>
      <c r="AY210" s="17" t="s">
        <v>134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7" t="s">
        <v>142</v>
      </c>
      <c r="BK210" s="213">
        <f>ROUND(I210*H210,2)</f>
        <v>0</v>
      </c>
      <c r="BL210" s="17" t="s">
        <v>183</v>
      </c>
      <c r="BM210" s="212" t="s">
        <v>305</v>
      </c>
    </row>
    <row r="211" spans="1:65" s="2" customFormat="1" ht="16.5" customHeight="1" x14ac:dyDescent="0.2">
      <c r="A211" s="34"/>
      <c r="B211" s="35"/>
      <c r="C211" s="247" t="s">
        <v>306</v>
      </c>
      <c r="D211" s="247" t="s">
        <v>264</v>
      </c>
      <c r="E211" s="248" t="s">
        <v>307</v>
      </c>
      <c r="F211" s="249" t="s">
        <v>308</v>
      </c>
      <c r="G211" s="250" t="s">
        <v>140</v>
      </c>
      <c r="H211" s="251">
        <v>5.8520000000000003</v>
      </c>
      <c r="I211" s="252"/>
      <c r="J211" s="253">
        <f>ROUND(I211*H211,2)</f>
        <v>0</v>
      </c>
      <c r="K211" s="254"/>
      <c r="L211" s="255"/>
      <c r="M211" s="256" t="s">
        <v>1</v>
      </c>
      <c r="N211" s="257" t="s">
        <v>43</v>
      </c>
      <c r="O211" s="71"/>
      <c r="P211" s="210">
        <f>O211*H211</f>
        <v>0</v>
      </c>
      <c r="Q211" s="210">
        <v>1E-3</v>
      </c>
      <c r="R211" s="210">
        <f>Q211*H211</f>
        <v>5.8520000000000004E-3</v>
      </c>
      <c r="S211" s="210">
        <v>0</v>
      </c>
      <c r="T211" s="21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2" t="s">
        <v>268</v>
      </c>
      <c r="AT211" s="212" t="s">
        <v>264</v>
      </c>
      <c r="AU211" s="212" t="s">
        <v>142</v>
      </c>
      <c r="AY211" s="17" t="s">
        <v>134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7" t="s">
        <v>142</v>
      </c>
      <c r="BK211" s="213">
        <f>ROUND(I211*H211,2)</f>
        <v>0</v>
      </c>
      <c r="BL211" s="17" t="s">
        <v>183</v>
      </c>
      <c r="BM211" s="212" t="s">
        <v>309</v>
      </c>
    </row>
    <row r="212" spans="1:65" s="13" customFormat="1" x14ac:dyDescent="0.2">
      <c r="B212" s="214"/>
      <c r="C212" s="215"/>
      <c r="D212" s="216" t="s">
        <v>151</v>
      </c>
      <c r="E212" s="217" t="s">
        <v>1</v>
      </c>
      <c r="F212" s="218" t="s">
        <v>310</v>
      </c>
      <c r="G212" s="215"/>
      <c r="H212" s="219">
        <v>5.8520000000000003</v>
      </c>
      <c r="I212" s="220"/>
      <c r="J212" s="215"/>
      <c r="K212" s="215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151</v>
      </c>
      <c r="AU212" s="225" t="s">
        <v>142</v>
      </c>
      <c r="AV212" s="13" t="s">
        <v>142</v>
      </c>
      <c r="AW212" s="13" t="s">
        <v>34</v>
      </c>
      <c r="AX212" s="13" t="s">
        <v>82</v>
      </c>
      <c r="AY212" s="225" t="s">
        <v>134</v>
      </c>
    </row>
    <row r="213" spans="1:65" s="2" customFormat="1" ht="21.75" customHeight="1" x14ac:dyDescent="0.2">
      <c r="A213" s="34"/>
      <c r="B213" s="35"/>
      <c r="C213" s="200" t="s">
        <v>311</v>
      </c>
      <c r="D213" s="200" t="s">
        <v>137</v>
      </c>
      <c r="E213" s="201" t="s">
        <v>312</v>
      </c>
      <c r="F213" s="202" t="s">
        <v>313</v>
      </c>
      <c r="G213" s="203" t="s">
        <v>217</v>
      </c>
      <c r="H213" s="204">
        <v>6.0000000000000001E-3</v>
      </c>
      <c r="I213" s="205"/>
      <c r="J213" s="206">
        <f>ROUND(I213*H213,2)</f>
        <v>0</v>
      </c>
      <c r="K213" s="207"/>
      <c r="L213" s="39"/>
      <c r="M213" s="208" t="s">
        <v>1</v>
      </c>
      <c r="N213" s="209" t="s">
        <v>43</v>
      </c>
      <c r="O213" s="71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2" t="s">
        <v>183</v>
      </c>
      <c r="AT213" s="212" t="s">
        <v>137</v>
      </c>
      <c r="AU213" s="212" t="s">
        <v>142</v>
      </c>
      <c r="AY213" s="17" t="s">
        <v>134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7" t="s">
        <v>142</v>
      </c>
      <c r="BK213" s="213">
        <f>ROUND(I213*H213,2)</f>
        <v>0</v>
      </c>
      <c r="BL213" s="17" t="s">
        <v>183</v>
      </c>
      <c r="BM213" s="212" t="s">
        <v>314</v>
      </c>
    </row>
    <row r="214" spans="1:65" s="2" customFormat="1" ht="21.75" customHeight="1" x14ac:dyDescent="0.2">
      <c r="A214" s="34"/>
      <c r="B214" s="35"/>
      <c r="C214" s="200" t="s">
        <v>315</v>
      </c>
      <c r="D214" s="200" t="s">
        <v>137</v>
      </c>
      <c r="E214" s="201" t="s">
        <v>316</v>
      </c>
      <c r="F214" s="202" t="s">
        <v>317</v>
      </c>
      <c r="G214" s="203" t="s">
        <v>217</v>
      </c>
      <c r="H214" s="204">
        <v>6.0000000000000001E-3</v>
      </c>
      <c r="I214" s="205"/>
      <c r="J214" s="206">
        <f>ROUND(I214*H214,2)</f>
        <v>0</v>
      </c>
      <c r="K214" s="207"/>
      <c r="L214" s="39"/>
      <c r="M214" s="208" t="s">
        <v>1</v>
      </c>
      <c r="N214" s="209" t="s">
        <v>43</v>
      </c>
      <c r="O214" s="71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2" t="s">
        <v>183</v>
      </c>
      <c r="AT214" s="212" t="s">
        <v>137</v>
      </c>
      <c r="AU214" s="212" t="s">
        <v>142</v>
      </c>
      <c r="AY214" s="17" t="s">
        <v>134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7" t="s">
        <v>142</v>
      </c>
      <c r="BK214" s="213">
        <f>ROUND(I214*H214,2)</f>
        <v>0</v>
      </c>
      <c r="BL214" s="17" t="s">
        <v>183</v>
      </c>
      <c r="BM214" s="212" t="s">
        <v>318</v>
      </c>
    </row>
    <row r="215" spans="1:65" s="12" customFormat="1" ht="22.9" customHeight="1" x14ac:dyDescent="0.2">
      <c r="B215" s="184"/>
      <c r="C215" s="185"/>
      <c r="D215" s="186" t="s">
        <v>76</v>
      </c>
      <c r="E215" s="198" t="s">
        <v>319</v>
      </c>
      <c r="F215" s="198" t="s">
        <v>320</v>
      </c>
      <c r="G215" s="185"/>
      <c r="H215" s="185"/>
      <c r="I215" s="188"/>
      <c r="J215" s="199">
        <f>BK215</f>
        <v>0</v>
      </c>
      <c r="K215" s="185"/>
      <c r="L215" s="190"/>
      <c r="M215" s="191"/>
      <c r="N215" s="192"/>
      <c r="O215" s="192"/>
      <c r="P215" s="193">
        <f>SUM(P216:P224)</f>
        <v>0</v>
      </c>
      <c r="Q215" s="192"/>
      <c r="R215" s="193">
        <f>SUM(R216:R224)</f>
        <v>2.0420000000000001E-2</v>
      </c>
      <c r="S215" s="192"/>
      <c r="T215" s="194">
        <f>SUM(T216:T224)</f>
        <v>2.9099999999999997E-2</v>
      </c>
      <c r="AR215" s="195" t="s">
        <v>142</v>
      </c>
      <c r="AT215" s="196" t="s">
        <v>76</v>
      </c>
      <c r="AU215" s="196" t="s">
        <v>82</v>
      </c>
      <c r="AY215" s="195" t="s">
        <v>134</v>
      </c>
      <c r="BK215" s="197">
        <f>SUM(BK216:BK224)</f>
        <v>0</v>
      </c>
    </row>
    <row r="216" spans="1:65" s="2" customFormat="1" ht="16.5" customHeight="1" x14ac:dyDescent="0.2">
      <c r="A216" s="34"/>
      <c r="B216" s="35"/>
      <c r="C216" s="200" t="s">
        <v>321</v>
      </c>
      <c r="D216" s="200" t="s">
        <v>137</v>
      </c>
      <c r="E216" s="201" t="s">
        <v>322</v>
      </c>
      <c r="F216" s="202" t="s">
        <v>323</v>
      </c>
      <c r="G216" s="203" t="s">
        <v>278</v>
      </c>
      <c r="H216" s="204">
        <v>10</v>
      </c>
      <c r="I216" s="205"/>
      <c r="J216" s="206">
        <f t="shared" ref="J216:J224" si="0">ROUND(I216*H216,2)</f>
        <v>0</v>
      </c>
      <c r="K216" s="207"/>
      <c r="L216" s="39"/>
      <c r="M216" s="208" t="s">
        <v>1</v>
      </c>
      <c r="N216" s="209" t="s">
        <v>43</v>
      </c>
      <c r="O216" s="71"/>
      <c r="P216" s="210">
        <f t="shared" ref="P216:P224" si="1">O216*H216</f>
        <v>0</v>
      </c>
      <c r="Q216" s="210">
        <v>0</v>
      </c>
      <c r="R216" s="210">
        <f t="shared" ref="R216:R224" si="2">Q216*H216</f>
        <v>0</v>
      </c>
      <c r="S216" s="210">
        <v>1.98E-3</v>
      </c>
      <c r="T216" s="211">
        <f t="shared" ref="T216:T224" si="3">S216*H216</f>
        <v>1.9799999999999998E-2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2" t="s">
        <v>183</v>
      </c>
      <c r="AT216" s="212" t="s">
        <v>137</v>
      </c>
      <c r="AU216" s="212" t="s">
        <v>142</v>
      </c>
      <c r="AY216" s="17" t="s">
        <v>134</v>
      </c>
      <c r="BE216" s="213">
        <f t="shared" ref="BE216:BE224" si="4">IF(N216="základní",J216,0)</f>
        <v>0</v>
      </c>
      <c r="BF216" s="213">
        <f t="shared" ref="BF216:BF224" si="5">IF(N216="snížená",J216,0)</f>
        <v>0</v>
      </c>
      <c r="BG216" s="213">
        <f t="shared" ref="BG216:BG224" si="6">IF(N216="zákl. přenesená",J216,0)</f>
        <v>0</v>
      </c>
      <c r="BH216" s="213">
        <f t="shared" ref="BH216:BH224" si="7">IF(N216="sníž. přenesená",J216,0)</f>
        <v>0</v>
      </c>
      <c r="BI216" s="213">
        <f t="shared" ref="BI216:BI224" si="8">IF(N216="nulová",J216,0)</f>
        <v>0</v>
      </c>
      <c r="BJ216" s="17" t="s">
        <v>142</v>
      </c>
      <c r="BK216" s="213">
        <f t="shared" ref="BK216:BK224" si="9">ROUND(I216*H216,2)</f>
        <v>0</v>
      </c>
      <c r="BL216" s="17" t="s">
        <v>183</v>
      </c>
      <c r="BM216" s="212" t="s">
        <v>324</v>
      </c>
    </row>
    <row r="217" spans="1:65" s="2" customFormat="1" ht="16.5" customHeight="1" x14ac:dyDescent="0.2">
      <c r="A217" s="34"/>
      <c r="B217" s="35"/>
      <c r="C217" s="200" t="s">
        <v>325</v>
      </c>
      <c r="D217" s="200" t="s">
        <v>137</v>
      </c>
      <c r="E217" s="201" t="s">
        <v>326</v>
      </c>
      <c r="F217" s="202" t="s">
        <v>327</v>
      </c>
      <c r="G217" s="203" t="s">
        <v>278</v>
      </c>
      <c r="H217" s="204">
        <v>3</v>
      </c>
      <c r="I217" s="205"/>
      <c r="J217" s="206">
        <f t="shared" si="0"/>
        <v>0</v>
      </c>
      <c r="K217" s="207"/>
      <c r="L217" s="39"/>
      <c r="M217" s="208" t="s">
        <v>1</v>
      </c>
      <c r="N217" s="209" t="s">
        <v>43</v>
      </c>
      <c r="O217" s="71"/>
      <c r="P217" s="210">
        <f t="shared" si="1"/>
        <v>0</v>
      </c>
      <c r="Q217" s="210">
        <v>1.7700000000000001E-3</v>
      </c>
      <c r="R217" s="210">
        <f t="shared" si="2"/>
        <v>5.3100000000000005E-3</v>
      </c>
      <c r="S217" s="210">
        <v>0</v>
      </c>
      <c r="T217" s="211">
        <f t="shared" si="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2" t="s">
        <v>183</v>
      </c>
      <c r="AT217" s="212" t="s">
        <v>137</v>
      </c>
      <c r="AU217" s="212" t="s">
        <v>142</v>
      </c>
      <c r="AY217" s="17" t="s">
        <v>134</v>
      </c>
      <c r="BE217" s="213">
        <f t="shared" si="4"/>
        <v>0</v>
      </c>
      <c r="BF217" s="213">
        <f t="shared" si="5"/>
        <v>0</v>
      </c>
      <c r="BG217" s="213">
        <f t="shared" si="6"/>
        <v>0</v>
      </c>
      <c r="BH217" s="213">
        <f t="shared" si="7"/>
        <v>0</v>
      </c>
      <c r="BI217" s="213">
        <f t="shared" si="8"/>
        <v>0</v>
      </c>
      <c r="BJ217" s="17" t="s">
        <v>142</v>
      </c>
      <c r="BK217" s="213">
        <f t="shared" si="9"/>
        <v>0</v>
      </c>
      <c r="BL217" s="17" t="s">
        <v>183</v>
      </c>
      <c r="BM217" s="212" t="s">
        <v>328</v>
      </c>
    </row>
    <row r="218" spans="1:65" s="2" customFormat="1" ht="16.5" customHeight="1" x14ac:dyDescent="0.2">
      <c r="A218" s="34"/>
      <c r="B218" s="35"/>
      <c r="C218" s="200" t="s">
        <v>329</v>
      </c>
      <c r="D218" s="200" t="s">
        <v>137</v>
      </c>
      <c r="E218" s="201" t="s">
        <v>330</v>
      </c>
      <c r="F218" s="202" t="s">
        <v>331</v>
      </c>
      <c r="G218" s="203" t="s">
        <v>278</v>
      </c>
      <c r="H218" s="204">
        <v>6</v>
      </c>
      <c r="I218" s="205"/>
      <c r="J218" s="206">
        <f t="shared" si="0"/>
        <v>0</v>
      </c>
      <c r="K218" s="207"/>
      <c r="L218" s="39"/>
      <c r="M218" s="208" t="s">
        <v>1</v>
      </c>
      <c r="N218" s="209" t="s">
        <v>43</v>
      </c>
      <c r="O218" s="71"/>
      <c r="P218" s="210">
        <f t="shared" si="1"/>
        <v>0</v>
      </c>
      <c r="Q218" s="210">
        <v>4.6000000000000001E-4</v>
      </c>
      <c r="R218" s="210">
        <f t="shared" si="2"/>
        <v>2.7600000000000003E-3</v>
      </c>
      <c r="S218" s="210">
        <v>0</v>
      </c>
      <c r="T218" s="211">
        <f t="shared" si="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2" t="s">
        <v>183</v>
      </c>
      <c r="AT218" s="212" t="s">
        <v>137</v>
      </c>
      <c r="AU218" s="212" t="s">
        <v>142</v>
      </c>
      <c r="AY218" s="17" t="s">
        <v>134</v>
      </c>
      <c r="BE218" s="213">
        <f t="shared" si="4"/>
        <v>0</v>
      </c>
      <c r="BF218" s="213">
        <f t="shared" si="5"/>
        <v>0</v>
      </c>
      <c r="BG218" s="213">
        <f t="shared" si="6"/>
        <v>0</v>
      </c>
      <c r="BH218" s="213">
        <f t="shared" si="7"/>
        <v>0</v>
      </c>
      <c r="BI218" s="213">
        <f t="shared" si="8"/>
        <v>0</v>
      </c>
      <c r="BJ218" s="17" t="s">
        <v>142</v>
      </c>
      <c r="BK218" s="213">
        <f t="shared" si="9"/>
        <v>0</v>
      </c>
      <c r="BL218" s="17" t="s">
        <v>183</v>
      </c>
      <c r="BM218" s="212" t="s">
        <v>332</v>
      </c>
    </row>
    <row r="219" spans="1:65" s="2" customFormat="1" ht="16.5" customHeight="1" x14ac:dyDescent="0.2">
      <c r="A219" s="34"/>
      <c r="B219" s="35"/>
      <c r="C219" s="200" t="s">
        <v>333</v>
      </c>
      <c r="D219" s="200" t="s">
        <v>137</v>
      </c>
      <c r="E219" s="201" t="s">
        <v>334</v>
      </c>
      <c r="F219" s="202" t="s">
        <v>335</v>
      </c>
      <c r="G219" s="203" t="s">
        <v>278</v>
      </c>
      <c r="H219" s="204">
        <v>5</v>
      </c>
      <c r="I219" s="205"/>
      <c r="J219" s="206">
        <f t="shared" si="0"/>
        <v>0</v>
      </c>
      <c r="K219" s="207"/>
      <c r="L219" s="39"/>
      <c r="M219" s="208" t="s">
        <v>1</v>
      </c>
      <c r="N219" s="209" t="s">
        <v>43</v>
      </c>
      <c r="O219" s="71"/>
      <c r="P219" s="210">
        <f t="shared" si="1"/>
        <v>0</v>
      </c>
      <c r="Q219" s="210">
        <v>1.09E-3</v>
      </c>
      <c r="R219" s="210">
        <f t="shared" si="2"/>
        <v>5.45E-3</v>
      </c>
      <c r="S219" s="210">
        <v>0</v>
      </c>
      <c r="T219" s="211">
        <f t="shared" si="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2" t="s">
        <v>183</v>
      </c>
      <c r="AT219" s="212" t="s">
        <v>137</v>
      </c>
      <c r="AU219" s="212" t="s">
        <v>142</v>
      </c>
      <c r="AY219" s="17" t="s">
        <v>134</v>
      </c>
      <c r="BE219" s="213">
        <f t="shared" si="4"/>
        <v>0</v>
      </c>
      <c r="BF219" s="213">
        <f t="shared" si="5"/>
        <v>0</v>
      </c>
      <c r="BG219" s="213">
        <f t="shared" si="6"/>
        <v>0</v>
      </c>
      <c r="BH219" s="213">
        <f t="shared" si="7"/>
        <v>0</v>
      </c>
      <c r="BI219" s="213">
        <f t="shared" si="8"/>
        <v>0</v>
      </c>
      <c r="BJ219" s="17" t="s">
        <v>142</v>
      </c>
      <c r="BK219" s="213">
        <f t="shared" si="9"/>
        <v>0</v>
      </c>
      <c r="BL219" s="17" t="s">
        <v>183</v>
      </c>
      <c r="BM219" s="212" t="s">
        <v>336</v>
      </c>
    </row>
    <row r="220" spans="1:65" s="2" customFormat="1" ht="21.75" customHeight="1" x14ac:dyDescent="0.2">
      <c r="A220" s="34"/>
      <c r="B220" s="35"/>
      <c r="C220" s="200" t="s">
        <v>337</v>
      </c>
      <c r="D220" s="200" t="s">
        <v>137</v>
      </c>
      <c r="E220" s="201" t="s">
        <v>338</v>
      </c>
      <c r="F220" s="202" t="s">
        <v>339</v>
      </c>
      <c r="G220" s="203" t="s">
        <v>286</v>
      </c>
      <c r="H220" s="204">
        <v>1</v>
      </c>
      <c r="I220" s="205"/>
      <c r="J220" s="206">
        <f t="shared" si="0"/>
        <v>0</v>
      </c>
      <c r="K220" s="207"/>
      <c r="L220" s="39"/>
      <c r="M220" s="208" t="s">
        <v>1</v>
      </c>
      <c r="N220" s="209" t="s">
        <v>43</v>
      </c>
      <c r="O220" s="71"/>
      <c r="P220" s="210">
        <f t="shared" si="1"/>
        <v>0</v>
      </c>
      <c r="Q220" s="210">
        <v>6.8999999999999999E-3</v>
      </c>
      <c r="R220" s="210">
        <f t="shared" si="2"/>
        <v>6.8999999999999999E-3</v>
      </c>
      <c r="S220" s="210">
        <v>0</v>
      </c>
      <c r="T220" s="211">
        <f t="shared" si="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2" t="s">
        <v>183</v>
      </c>
      <c r="AT220" s="212" t="s">
        <v>137</v>
      </c>
      <c r="AU220" s="212" t="s">
        <v>142</v>
      </c>
      <c r="AY220" s="17" t="s">
        <v>134</v>
      </c>
      <c r="BE220" s="213">
        <f t="shared" si="4"/>
        <v>0</v>
      </c>
      <c r="BF220" s="213">
        <f t="shared" si="5"/>
        <v>0</v>
      </c>
      <c r="BG220" s="213">
        <f t="shared" si="6"/>
        <v>0</v>
      </c>
      <c r="BH220" s="213">
        <f t="shared" si="7"/>
        <v>0</v>
      </c>
      <c r="BI220" s="213">
        <f t="shared" si="8"/>
        <v>0</v>
      </c>
      <c r="BJ220" s="17" t="s">
        <v>142</v>
      </c>
      <c r="BK220" s="213">
        <f t="shared" si="9"/>
        <v>0</v>
      </c>
      <c r="BL220" s="17" t="s">
        <v>183</v>
      </c>
      <c r="BM220" s="212" t="s">
        <v>340</v>
      </c>
    </row>
    <row r="221" spans="1:65" s="2" customFormat="1" ht="16.5" customHeight="1" x14ac:dyDescent="0.2">
      <c r="A221" s="34"/>
      <c r="B221" s="35"/>
      <c r="C221" s="200" t="s">
        <v>341</v>
      </c>
      <c r="D221" s="200" t="s">
        <v>137</v>
      </c>
      <c r="E221" s="201" t="s">
        <v>342</v>
      </c>
      <c r="F221" s="202" t="s">
        <v>343</v>
      </c>
      <c r="G221" s="203" t="s">
        <v>286</v>
      </c>
      <c r="H221" s="204">
        <v>3</v>
      </c>
      <c r="I221" s="205"/>
      <c r="J221" s="206">
        <f t="shared" si="0"/>
        <v>0</v>
      </c>
      <c r="K221" s="207"/>
      <c r="L221" s="39"/>
      <c r="M221" s="208" t="s">
        <v>1</v>
      </c>
      <c r="N221" s="209" t="s">
        <v>43</v>
      </c>
      <c r="O221" s="71"/>
      <c r="P221" s="210">
        <f t="shared" si="1"/>
        <v>0</v>
      </c>
      <c r="Q221" s="210">
        <v>0</v>
      </c>
      <c r="R221" s="210">
        <f t="shared" si="2"/>
        <v>0</v>
      </c>
      <c r="S221" s="210">
        <v>3.0999999999999999E-3</v>
      </c>
      <c r="T221" s="211">
        <f t="shared" si="3"/>
        <v>9.2999999999999992E-3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2" t="s">
        <v>183</v>
      </c>
      <c r="AT221" s="212" t="s">
        <v>137</v>
      </c>
      <c r="AU221" s="212" t="s">
        <v>142</v>
      </c>
      <c r="AY221" s="17" t="s">
        <v>134</v>
      </c>
      <c r="BE221" s="213">
        <f t="shared" si="4"/>
        <v>0</v>
      </c>
      <c r="BF221" s="213">
        <f t="shared" si="5"/>
        <v>0</v>
      </c>
      <c r="BG221" s="213">
        <f t="shared" si="6"/>
        <v>0</v>
      </c>
      <c r="BH221" s="213">
        <f t="shared" si="7"/>
        <v>0</v>
      </c>
      <c r="BI221" s="213">
        <f t="shared" si="8"/>
        <v>0</v>
      </c>
      <c r="BJ221" s="17" t="s">
        <v>142</v>
      </c>
      <c r="BK221" s="213">
        <f t="shared" si="9"/>
        <v>0</v>
      </c>
      <c r="BL221" s="17" t="s">
        <v>183</v>
      </c>
      <c r="BM221" s="212" t="s">
        <v>344</v>
      </c>
    </row>
    <row r="222" spans="1:65" s="2" customFormat="1" ht="16.5" customHeight="1" x14ac:dyDescent="0.2">
      <c r="A222" s="34"/>
      <c r="B222" s="35"/>
      <c r="C222" s="200" t="s">
        <v>345</v>
      </c>
      <c r="D222" s="200" t="s">
        <v>137</v>
      </c>
      <c r="E222" s="201" t="s">
        <v>346</v>
      </c>
      <c r="F222" s="202" t="s">
        <v>347</v>
      </c>
      <c r="G222" s="203" t="s">
        <v>278</v>
      </c>
      <c r="H222" s="204">
        <v>19</v>
      </c>
      <c r="I222" s="205"/>
      <c r="J222" s="206">
        <f t="shared" si="0"/>
        <v>0</v>
      </c>
      <c r="K222" s="207"/>
      <c r="L222" s="39"/>
      <c r="M222" s="208" t="s">
        <v>1</v>
      </c>
      <c r="N222" s="209" t="s">
        <v>43</v>
      </c>
      <c r="O222" s="71"/>
      <c r="P222" s="210">
        <f t="shared" si="1"/>
        <v>0</v>
      </c>
      <c r="Q222" s="210">
        <v>0</v>
      </c>
      <c r="R222" s="210">
        <f t="shared" si="2"/>
        <v>0</v>
      </c>
      <c r="S222" s="210">
        <v>0</v>
      </c>
      <c r="T222" s="211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2" t="s">
        <v>183</v>
      </c>
      <c r="AT222" s="212" t="s">
        <v>137</v>
      </c>
      <c r="AU222" s="212" t="s">
        <v>142</v>
      </c>
      <c r="AY222" s="17" t="s">
        <v>134</v>
      </c>
      <c r="BE222" s="213">
        <f t="shared" si="4"/>
        <v>0</v>
      </c>
      <c r="BF222" s="213">
        <f t="shared" si="5"/>
        <v>0</v>
      </c>
      <c r="BG222" s="213">
        <f t="shared" si="6"/>
        <v>0</v>
      </c>
      <c r="BH222" s="213">
        <f t="shared" si="7"/>
        <v>0</v>
      </c>
      <c r="BI222" s="213">
        <f t="shared" si="8"/>
        <v>0</v>
      </c>
      <c r="BJ222" s="17" t="s">
        <v>142</v>
      </c>
      <c r="BK222" s="213">
        <f t="shared" si="9"/>
        <v>0</v>
      </c>
      <c r="BL222" s="17" t="s">
        <v>183</v>
      </c>
      <c r="BM222" s="212" t="s">
        <v>348</v>
      </c>
    </row>
    <row r="223" spans="1:65" s="2" customFormat="1" ht="21.75" customHeight="1" x14ac:dyDescent="0.2">
      <c r="A223" s="34"/>
      <c r="B223" s="35"/>
      <c r="C223" s="200" t="s">
        <v>349</v>
      </c>
      <c r="D223" s="200" t="s">
        <v>137</v>
      </c>
      <c r="E223" s="201" t="s">
        <v>350</v>
      </c>
      <c r="F223" s="202" t="s">
        <v>351</v>
      </c>
      <c r="G223" s="203" t="s">
        <v>217</v>
      </c>
      <c r="H223" s="204">
        <v>0.02</v>
      </c>
      <c r="I223" s="205"/>
      <c r="J223" s="206">
        <f t="shared" si="0"/>
        <v>0</v>
      </c>
      <c r="K223" s="207"/>
      <c r="L223" s="39"/>
      <c r="M223" s="208" t="s">
        <v>1</v>
      </c>
      <c r="N223" s="209" t="s">
        <v>43</v>
      </c>
      <c r="O223" s="71"/>
      <c r="P223" s="210">
        <f t="shared" si="1"/>
        <v>0</v>
      </c>
      <c r="Q223" s="210">
        <v>0</v>
      </c>
      <c r="R223" s="210">
        <f t="shared" si="2"/>
        <v>0</v>
      </c>
      <c r="S223" s="210">
        <v>0</v>
      </c>
      <c r="T223" s="211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2" t="s">
        <v>183</v>
      </c>
      <c r="AT223" s="212" t="s">
        <v>137</v>
      </c>
      <c r="AU223" s="212" t="s">
        <v>142</v>
      </c>
      <c r="AY223" s="17" t="s">
        <v>134</v>
      </c>
      <c r="BE223" s="213">
        <f t="shared" si="4"/>
        <v>0</v>
      </c>
      <c r="BF223" s="213">
        <f t="shared" si="5"/>
        <v>0</v>
      </c>
      <c r="BG223" s="213">
        <f t="shared" si="6"/>
        <v>0</v>
      </c>
      <c r="BH223" s="213">
        <f t="shared" si="7"/>
        <v>0</v>
      </c>
      <c r="BI223" s="213">
        <f t="shared" si="8"/>
        <v>0</v>
      </c>
      <c r="BJ223" s="17" t="s">
        <v>142</v>
      </c>
      <c r="BK223" s="213">
        <f t="shared" si="9"/>
        <v>0</v>
      </c>
      <c r="BL223" s="17" t="s">
        <v>183</v>
      </c>
      <c r="BM223" s="212" t="s">
        <v>352</v>
      </c>
    </row>
    <row r="224" spans="1:65" s="2" customFormat="1" ht="21.75" customHeight="1" x14ac:dyDescent="0.2">
      <c r="A224" s="34"/>
      <c r="B224" s="35"/>
      <c r="C224" s="200" t="s">
        <v>353</v>
      </c>
      <c r="D224" s="200" t="s">
        <v>137</v>
      </c>
      <c r="E224" s="201" t="s">
        <v>354</v>
      </c>
      <c r="F224" s="202" t="s">
        <v>355</v>
      </c>
      <c r="G224" s="203" t="s">
        <v>217</v>
      </c>
      <c r="H224" s="204">
        <v>0.02</v>
      </c>
      <c r="I224" s="205"/>
      <c r="J224" s="206">
        <f t="shared" si="0"/>
        <v>0</v>
      </c>
      <c r="K224" s="207"/>
      <c r="L224" s="39"/>
      <c r="M224" s="208" t="s">
        <v>1</v>
      </c>
      <c r="N224" s="209" t="s">
        <v>43</v>
      </c>
      <c r="O224" s="71"/>
      <c r="P224" s="210">
        <f t="shared" si="1"/>
        <v>0</v>
      </c>
      <c r="Q224" s="210">
        <v>0</v>
      </c>
      <c r="R224" s="210">
        <f t="shared" si="2"/>
        <v>0</v>
      </c>
      <c r="S224" s="210">
        <v>0</v>
      </c>
      <c r="T224" s="211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2" t="s">
        <v>183</v>
      </c>
      <c r="AT224" s="212" t="s">
        <v>137</v>
      </c>
      <c r="AU224" s="212" t="s">
        <v>142</v>
      </c>
      <c r="AY224" s="17" t="s">
        <v>134</v>
      </c>
      <c r="BE224" s="213">
        <f t="shared" si="4"/>
        <v>0</v>
      </c>
      <c r="BF224" s="213">
        <f t="shared" si="5"/>
        <v>0</v>
      </c>
      <c r="BG224" s="213">
        <f t="shared" si="6"/>
        <v>0</v>
      </c>
      <c r="BH224" s="213">
        <f t="shared" si="7"/>
        <v>0</v>
      </c>
      <c r="BI224" s="213">
        <f t="shared" si="8"/>
        <v>0</v>
      </c>
      <c r="BJ224" s="17" t="s">
        <v>142</v>
      </c>
      <c r="BK224" s="213">
        <f t="shared" si="9"/>
        <v>0</v>
      </c>
      <c r="BL224" s="17" t="s">
        <v>183</v>
      </c>
      <c r="BM224" s="212" t="s">
        <v>356</v>
      </c>
    </row>
    <row r="225" spans="1:65" s="12" customFormat="1" ht="22.9" customHeight="1" x14ac:dyDescent="0.2">
      <c r="B225" s="184"/>
      <c r="C225" s="185"/>
      <c r="D225" s="186" t="s">
        <v>76</v>
      </c>
      <c r="E225" s="198" t="s">
        <v>357</v>
      </c>
      <c r="F225" s="198" t="s">
        <v>358</v>
      </c>
      <c r="G225" s="185"/>
      <c r="H225" s="185"/>
      <c r="I225" s="188"/>
      <c r="J225" s="199">
        <f>BK225</f>
        <v>0</v>
      </c>
      <c r="K225" s="185"/>
      <c r="L225" s="190"/>
      <c r="M225" s="191"/>
      <c r="N225" s="192"/>
      <c r="O225" s="192"/>
      <c r="P225" s="193">
        <f>SUM(P226:P234)</f>
        <v>0</v>
      </c>
      <c r="Q225" s="192"/>
      <c r="R225" s="193">
        <f>SUM(R226:R234)</f>
        <v>2.4880000000000003E-2</v>
      </c>
      <c r="S225" s="192"/>
      <c r="T225" s="194">
        <f>SUM(T226:T234)</f>
        <v>6.1599999999999997E-3</v>
      </c>
      <c r="AR225" s="195" t="s">
        <v>142</v>
      </c>
      <c r="AT225" s="196" t="s">
        <v>76</v>
      </c>
      <c r="AU225" s="196" t="s">
        <v>82</v>
      </c>
      <c r="AY225" s="195" t="s">
        <v>134</v>
      </c>
      <c r="BK225" s="197">
        <f>SUM(BK226:BK234)</f>
        <v>0</v>
      </c>
    </row>
    <row r="226" spans="1:65" s="2" customFormat="1" ht="16.5" customHeight="1" x14ac:dyDescent="0.2">
      <c r="A226" s="34"/>
      <c r="B226" s="35"/>
      <c r="C226" s="200" t="s">
        <v>359</v>
      </c>
      <c r="D226" s="200" t="s">
        <v>137</v>
      </c>
      <c r="E226" s="201" t="s">
        <v>360</v>
      </c>
      <c r="F226" s="202" t="s">
        <v>361</v>
      </c>
      <c r="G226" s="203" t="s">
        <v>278</v>
      </c>
      <c r="H226" s="204">
        <v>22</v>
      </c>
      <c r="I226" s="205"/>
      <c r="J226" s="206">
        <f t="shared" ref="J226:J234" si="10">ROUND(I226*H226,2)</f>
        <v>0</v>
      </c>
      <c r="K226" s="207"/>
      <c r="L226" s="39"/>
      <c r="M226" s="208" t="s">
        <v>1</v>
      </c>
      <c r="N226" s="209" t="s">
        <v>43</v>
      </c>
      <c r="O226" s="71"/>
      <c r="P226" s="210">
        <f t="shared" ref="P226:P234" si="11">O226*H226</f>
        <v>0</v>
      </c>
      <c r="Q226" s="210">
        <v>0</v>
      </c>
      <c r="R226" s="210">
        <f t="shared" ref="R226:R234" si="12">Q226*H226</f>
        <v>0</v>
      </c>
      <c r="S226" s="210">
        <v>2.7999999999999998E-4</v>
      </c>
      <c r="T226" s="211">
        <f t="shared" ref="T226:T234" si="13">S226*H226</f>
        <v>6.1599999999999997E-3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2" t="s">
        <v>183</v>
      </c>
      <c r="AT226" s="212" t="s">
        <v>137</v>
      </c>
      <c r="AU226" s="212" t="s">
        <v>142</v>
      </c>
      <c r="AY226" s="17" t="s">
        <v>134</v>
      </c>
      <c r="BE226" s="213">
        <f t="shared" ref="BE226:BE234" si="14">IF(N226="základní",J226,0)</f>
        <v>0</v>
      </c>
      <c r="BF226" s="213">
        <f t="shared" ref="BF226:BF234" si="15">IF(N226="snížená",J226,0)</f>
        <v>0</v>
      </c>
      <c r="BG226" s="213">
        <f t="shared" ref="BG226:BG234" si="16">IF(N226="zákl. přenesená",J226,0)</f>
        <v>0</v>
      </c>
      <c r="BH226" s="213">
        <f t="shared" ref="BH226:BH234" si="17">IF(N226="sníž. přenesená",J226,0)</f>
        <v>0</v>
      </c>
      <c r="BI226" s="213">
        <f t="shared" ref="BI226:BI234" si="18">IF(N226="nulová",J226,0)</f>
        <v>0</v>
      </c>
      <c r="BJ226" s="17" t="s">
        <v>142</v>
      </c>
      <c r="BK226" s="213">
        <f t="shared" ref="BK226:BK234" si="19">ROUND(I226*H226,2)</f>
        <v>0</v>
      </c>
      <c r="BL226" s="17" t="s">
        <v>183</v>
      </c>
      <c r="BM226" s="212" t="s">
        <v>362</v>
      </c>
    </row>
    <row r="227" spans="1:65" s="2" customFormat="1" ht="21.75" customHeight="1" x14ac:dyDescent="0.2">
      <c r="A227" s="34"/>
      <c r="B227" s="35"/>
      <c r="C227" s="200" t="s">
        <v>363</v>
      </c>
      <c r="D227" s="200" t="s">
        <v>137</v>
      </c>
      <c r="E227" s="201" t="s">
        <v>364</v>
      </c>
      <c r="F227" s="202" t="s">
        <v>365</v>
      </c>
      <c r="G227" s="203" t="s">
        <v>278</v>
      </c>
      <c r="H227" s="204">
        <v>26</v>
      </c>
      <c r="I227" s="205"/>
      <c r="J227" s="206">
        <f t="shared" si="10"/>
        <v>0</v>
      </c>
      <c r="K227" s="207"/>
      <c r="L227" s="39"/>
      <c r="M227" s="208" t="s">
        <v>1</v>
      </c>
      <c r="N227" s="209" t="s">
        <v>43</v>
      </c>
      <c r="O227" s="71"/>
      <c r="P227" s="210">
        <f t="shared" si="11"/>
        <v>0</v>
      </c>
      <c r="Q227" s="210">
        <v>4.2000000000000002E-4</v>
      </c>
      <c r="R227" s="210">
        <f t="shared" si="12"/>
        <v>1.0920000000000001E-2</v>
      </c>
      <c r="S227" s="210">
        <v>0</v>
      </c>
      <c r="T227" s="211">
        <f t="shared" si="1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2" t="s">
        <v>183</v>
      </c>
      <c r="AT227" s="212" t="s">
        <v>137</v>
      </c>
      <c r="AU227" s="212" t="s">
        <v>142</v>
      </c>
      <c r="AY227" s="17" t="s">
        <v>134</v>
      </c>
      <c r="BE227" s="213">
        <f t="shared" si="14"/>
        <v>0</v>
      </c>
      <c r="BF227" s="213">
        <f t="shared" si="15"/>
        <v>0</v>
      </c>
      <c r="BG227" s="213">
        <f t="shared" si="16"/>
        <v>0</v>
      </c>
      <c r="BH227" s="213">
        <f t="shared" si="17"/>
        <v>0</v>
      </c>
      <c r="BI227" s="213">
        <f t="shared" si="18"/>
        <v>0</v>
      </c>
      <c r="BJ227" s="17" t="s">
        <v>142</v>
      </c>
      <c r="BK227" s="213">
        <f t="shared" si="19"/>
        <v>0</v>
      </c>
      <c r="BL227" s="17" t="s">
        <v>183</v>
      </c>
      <c r="BM227" s="212" t="s">
        <v>366</v>
      </c>
    </row>
    <row r="228" spans="1:65" s="2" customFormat="1" ht="21.75" customHeight="1" x14ac:dyDescent="0.2">
      <c r="A228" s="34"/>
      <c r="B228" s="35"/>
      <c r="C228" s="247" t="s">
        <v>367</v>
      </c>
      <c r="D228" s="247" t="s">
        <v>264</v>
      </c>
      <c r="E228" s="248" t="s">
        <v>368</v>
      </c>
      <c r="F228" s="249" t="s">
        <v>369</v>
      </c>
      <c r="G228" s="250" t="s">
        <v>278</v>
      </c>
      <c r="H228" s="251">
        <v>30</v>
      </c>
      <c r="I228" s="252"/>
      <c r="J228" s="253">
        <f t="shared" si="10"/>
        <v>0</v>
      </c>
      <c r="K228" s="254"/>
      <c r="L228" s="255"/>
      <c r="M228" s="256" t="s">
        <v>1</v>
      </c>
      <c r="N228" s="257" t="s">
        <v>43</v>
      </c>
      <c r="O228" s="71"/>
      <c r="P228" s="210">
        <f t="shared" si="11"/>
        <v>0</v>
      </c>
      <c r="Q228" s="210">
        <v>1.1E-4</v>
      </c>
      <c r="R228" s="210">
        <f t="shared" si="12"/>
        <v>3.3E-3</v>
      </c>
      <c r="S228" s="210">
        <v>0</v>
      </c>
      <c r="T228" s="211">
        <f t="shared" si="1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2" t="s">
        <v>268</v>
      </c>
      <c r="AT228" s="212" t="s">
        <v>264</v>
      </c>
      <c r="AU228" s="212" t="s">
        <v>142</v>
      </c>
      <c r="AY228" s="17" t="s">
        <v>134</v>
      </c>
      <c r="BE228" s="213">
        <f t="shared" si="14"/>
        <v>0</v>
      </c>
      <c r="BF228" s="213">
        <f t="shared" si="15"/>
        <v>0</v>
      </c>
      <c r="BG228" s="213">
        <f t="shared" si="16"/>
        <v>0</v>
      </c>
      <c r="BH228" s="213">
        <f t="shared" si="17"/>
        <v>0</v>
      </c>
      <c r="BI228" s="213">
        <f t="shared" si="18"/>
        <v>0</v>
      </c>
      <c r="BJ228" s="17" t="s">
        <v>142</v>
      </c>
      <c r="BK228" s="213">
        <f t="shared" si="19"/>
        <v>0</v>
      </c>
      <c r="BL228" s="17" t="s">
        <v>183</v>
      </c>
      <c r="BM228" s="212" t="s">
        <v>370</v>
      </c>
    </row>
    <row r="229" spans="1:65" s="2" customFormat="1" ht="21.75" customHeight="1" x14ac:dyDescent="0.2">
      <c r="A229" s="34"/>
      <c r="B229" s="35"/>
      <c r="C229" s="200" t="s">
        <v>371</v>
      </c>
      <c r="D229" s="200" t="s">
        <v>137</v>
      </c>
      <c r="E229" s="201" t="s">
        <v>372</v>
      </c>
      <c r="F229" s="202" t="s">
        <v>373</v>
      </c>
      <c r="G229" s="203" t="s">
        <v>374</v>
      </c>
      <c r="H229" s="204">
        <v>1</v>
      </c>
      <c r="I229" s="205"/>
      <c r="J229" s="206">
        <f t="shared" si="10"/>
        <v>0</v>
      </c>
      <c r="K229" s="207"/>
      <c r="L229" s="39"/>
      <c r="M229" s="208" t="s">
        <v>1</v>
      </c>
      <c r="N229" s="209" t="s">
        <v>43</v>
      </c>
      <c r="O229" s="71"/>
      <c r="P229" s="210">
        <f t="shared" si="11"/>
        <v>0</v>
      </c>
      <c r="Q229" s="210">
        <v>0</v>
      </c>
      <c r="R229" s="210">
        <f t="shared" si="12"/>
        <v>0</v>
      </c>
      <c r="S229" s="210">
        <v>0</v>
      </c>
      <c r="T229" s="211">
        <f t="shared" si="1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2" t="s">
        <v>183</v>
      </c>
      <c r="AT229" s="212" t="s">
        <v>137</v>
      </c>
      <c r="AU229" s="212" t="s">
        <v>142</v>
      </c>
      <c r="AY229" s="17" t="s">
        <v>134</v>
      </c>
      <c r="BE229" s="213">
        <f t="shared" si="14"/>
        <v>0</v>
      </c>
      <c r="BF229" s="213">
        <f t="shared" si="15"/>
        <v>0</v>
      </c>
      <c r="BG229" s="213">
        <f t="shared" si="16"/>
        <v>0</v>
      </c>
      <c r="BH229" s="213">
        <f t="shared" si="17"/>
        <v>0</v>
      </c>
      <c r="BI229" s="213">
        <f t="shared" si="18"/>
        <v>0</v>
      </c>
      <c r="BJ229" s="17" t="s">
        <v>142</v>
      </c>
      <c r="BK229" s="213">
        <f t="shared" si="19"/>
        <v>0</v>
      </c>
      <c r="BL229" s="17" t="s">
        <v>183</v>
      </c>
      <c r="BM229" s="212" t="s">
        <v>375</v>
      </c>
    </row>
    <row r="230" spans="1:65" s="2" customFormat="1" ht="21.75" customHeight="1" x14ac:dyDescent="0.2">
      <c r="A230" s="34"/>
      <c r="B230" s="35"/>
      <c r="C230" s="200" t="s">
        <v>376</v>
      </c>
      <c r="D230" s="200" t="s">
        <v>137</v>
      </c>
      <c r="E230" s="201" t="s">
        <v>377</v>
      </c>
      <c r="F230" s="202" t="s">
        <v>378</v>
      </c>
      <c r="G230" s="203" t="s">
        <v>374</v>
      </c>
      <c r="H230" s="204">
        <v>1</v>
      </c>
      <c r="I230" s="205"/>
      <c r="J230" s="206">
        <f t="shared" si="10"/>
        <v>0</v>
      </c>
      <c r="K230" s="207"/>
      <c r="L230" s="39"/>
      <c r="M230" s="208" t="s">
        <v>1</v>
      </c>
      <c r="N230" s="209" t="s">
        <v>43</v>
      </c>
      <c r="O230" s="71"/>
      <c r="P230" s="210">
        <f t="shared" si="11"/>
        <v>0</v>
      </c>
      <c r="Q230" s="210">
        <v>0</v>
      </c>
      <c r="R230" s="210">
        <f t="shared" si="12"/>
        <v>0</v>
      </c>
      <c r="S230" s="210">
        <v>0</v>
      </c>
      <c r="T230" s="211">
        <f t="shared" si="1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2" t="s">
        <v>183</v>
      </c>
      <c r="AT230" s="212" t="s">
        <v>137</v>
      </c>
      <c r="AU230" s="212" t="s">
        <v>142</v>
      </c>
      <c r="AY230" s="17" t="s">
        <v>134</v>
      </c>
      <c r="BE230" s="213">
        <f t="shared" si="14"/>
        <v>0</v>
      </c>
      <c r="BF230" s="213">
        <f t="shared" si="15"/>
        <v>0</v>
      </c>
      <c r="BG230" s="213">
        <f t="shared" si="16"/>
        <v>0</v>
      </c>
      <c r="BH230" s="213">
        <f t="shared" si="17"/>
        <v>0</v>
      </c>
      <c r="BI230" s="213">
        <f t="shared" si="18"/>
        <v>0</v>
      </c>
      <c r="BJ230" s="17" t="s">
        <v>142</v>
      </c>
      <c r="BK230" s="213">
        <f t="shared" si="19"/>
        <v>0</v>
      </c>
      <c r="BL230" s="17" t="s">
        <v>183</v>
      </c>
      <c r="BM230" s="212" t="s">
        <v>379</v>
      </c>
    </row>
    <row r="231" spans="1:65" s="2" customFormat="1" ht="21.75" customHeight="1" x14ac:dyDescent="0.2">
      <c r="A231" s="34"/>
      <c r="B231" s="35"/>
      <c r="C231" s="200" t="s">
        <v>201</v>
      </c>
      <c r="D231" s="200" t="s">
        <v>137</v>
      </c>
      <c r="E231" s="201" t="s">
        <v>380</v>
      </c>
      <c r="F231" s="202" t="s">
        <v>381</v>
      </c>
      <c r="G231" s="203" t="s">
        <v>278</v>
      </c>
      <c r="H231" s="204">
        <v>26</v>
      </c>
      <c r="I231" s="205"/>
      <c r="J231" s="206">
        <f t="shared" si="10"/>
        <v>0</v>
      </c>
      <c r="K231" s="207"/>
      <c r="L231" s="39"/>
      <c r="M231" s="208" t="s">
        <v>1</v>
      </c>
      <c r="N231" s="209" t="s">
        <v>43</v>
      </c>
      <c r="O231" s="71"/>
      <c r="P231" s="210">
        <f t="shared" si="11"/>
        <v>0</v>
      </c>
      <c r="Q231" s="210">
        <v>4.0000000000000002E-4</v>
      </c>
      <c r="R231" s="210">
        <f t="shared" si="12"/>
        <v>1.0400000000000001E-2</v>
      </c>
      <c r="S231" s="210">
        <v>0</v>
      </c>
      <c r="T231" s="211">
        <f t="shared" si="1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2" t="s">
        <v>183</v>
      </c>
      <c r="AT231" s="212" t="s">
        <v>137</v>
      </c>
      <c r="AU231" s="212" t="s">
        <v>142</v>
      </c>
      <c r="AY231" s="17" t="s">
        <v>134</v>
      </c>
      <c r="BE231" s="213">
        <f t="shared" si="14"/>
        <v>0</v>
      </c>
      <c r="BF231" s="213">
        <f t="shared" si="15"/>
        <v>0</v>
      </c>
      <c r="BG231" s="213">
        <f t="shared" si="16"/>
        <v>0</v>
      </c>
      <c r="BH231" s="213">
        <f t="shared" si="17"/>
        <v>0</v>
      </c>
      <c r="BI231" s="213">
        <f t="shared" si="18"/>
        <v>0</v>
      </c>
      <c r="BJ231" s="17" t="s">
        <v>142</v>
      </c>
      <c r="BK231" s="213">
        <f t="shared" si="19"/>
        <v>0</v>
      </c>
      <c r="BL231" s="17" t="s">
        <v>183</v>
      </c>
      <c r="BM231" s="212" t="s">
        <v>382</v>
      </c>
    </row>
    <row r="232" spans="1:65" s="2" customFormat="1" ht="16.5" customHeight="1" x14ac:dyDescent="0.2">
      <c r="A232" s="34"/>
      <c r="B232" s="35"/>
      <c r="C232" s="200" t="s">
        <v>383</v>
      </c>
      <c r="D232" s="200" t="s">
        <v>137</v>
      </c>
      <c r="E232" s="201" t="s">
        <v>384</v>
      </c>
      <c r="F232" s="202" t="s">
        <v>385</v>
      </c>
      <c r="G232" s="203" t="s">
        <v>278</v>
      </c>
      <c r="H232" s="204">
        <v>26</v>
      </c>
      <c r="I232" s="205"/>
      <c r="J232" s="206">
        <f t="shared" si="10"/>
        <v>0</v>
      </c>
      <c r="K232" s="207"/>
      <c r="L232" s="39"/>
      <c r="M232" s="208" t="s">
        <v>1</v>
      </c>
      <c r="N232" s="209" t="s">
        <v>43</v>
      </c>
      <c r="O232" s="71"/>
      <c r="P232" s="210">
        <f t="shared" si="11"/>
        <v>0</v>
      </c>
      <c r="Q232" s="210">
        <v>1.0000000000000001E-5</v>
      </c>
      <c r="R232" s="210">
        <f t="shared" si="12"/>
        <v>2.6000000000000003E-4</v>
      </c>
      <c r="S232" s="210">
        <v>0</v>
      </c>
      <c r="T232" s="211">
        <f t="shared" si="1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2" t="s">
        <v>183</v>
      </c>
      <c r="AT232" s="212" t="s">
        <v>137</v>
      </c>
      <c r="AU232" s="212" t="s">
        <v>142</v>
      </c>
      <c r="AY232" s="17" t="s">
        <v>134</v>
      </c>
      <c r="BE232" s="213">
        <f t="shared" si="14"/>
        <v>0</v>
      </c>
      <c r="BF232" s="213">
        <f t="shared" si="15"/>
        <v>0</v>
      </c>
      <c r="BG232" s="213">
        <f t="shared" si="16"/>
        <v>0</v>
      </c>
      <c r="BH232" s="213">
        <f t="shared" si="17"/>
        <v>0</v>
      </c>
      <c r="BI232" s="213">
        <f t="shared" si="18"/>
        <v>0</v>
      </c>
      <c r="BJ232" s="17" t="s">
        <v>142</v>
      </c>
      <c r="BK232" s="213">
        <f t="shared" si="19"/>
        <v>0</v>
      </c>
      <c r="BL232" s="17" t="s">
        <v>183</v>
      </c>
      <c r="BM232" s="212" t="s">
        <v>386</v>
      </c>
    </row>
    <row r="233" spans="1:65" s="2" customFormat="1" ht="21.75" customHeight="1" x14ac:dyDescent="0.2">
      <c r="A233" s="34"/>
      <c r="B233" s="35"/>
      <c r="C233" s="200" t="s">
        <v>387</v>
      </c>
      <c r="D233" s="200" t="s">
        <v>137</v>
      </c>
      <c r="E233" s="201" t="s">
        <v>388</v>
      </c>
      <c r="F233" s="202" t="s">
        <v>389</v>
      </c>
      <c r="G233" s="203" t="s">
        <v>217</v>
      </c>
      <c r="H233" s="204">
        <v>2.5000000000000001E-2</v>
      </c>
      <c r="I233" s="205"/>
      <c r="J233" s="206">
        <f t="shared" si="10"/>
        <v>0</v>
      </c>
      <c r="K233" s="207"/>
      <c r="L233" s="39"/>
      <c r="M233" s="208" t="s">
        <v>1</v>
      </c>
      <c r="N233" s="209" t="s">
        <v>43</v>
      </c>
      <c r="O233" s="71"/>
      <c r="P233" s="210">
        <f t="shared" si="11"/>
        <v>0</v>
      </c>
      <c r="Q233" s="210">
        <v>0</v>
      </c>
      <c r="R233" s="210">
        <f t="shared" si="12"/>
        <v>0</v>
      </c>
      <c r="S233" s="210">
        <v>0</v>
      </c>
      <c r="T233" s="211">
        <f t="shared" si="1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2" t="s">
        <v>183</v>
      </c>
      <c r="AT233" s="212" t="s">
        <v>137</v>
      </c>
      <c r="AU233" s="212" t="s">
        <v>142</v>
      </c>
      <c r="AY233" s="17" t="s">
        <v>134</v>
      </c>
      <c r="BE233" s="213">
        <f t="shared" si="14"/>
        <v>0</v>
      </c>
      <c r="BF233" s="213">
        <f t="shared" si="15"/>
        <v>0</v>
      </c>
      <c r="BG233" s="213">
        <f t="shared" si="16"/>
        <v>0</v>
      </c>
      <c r="BH233" s="213">
        <f t="shared" si="17"/>
        <v>0</v>
      </c>
      <c r="BI233" s="213">
        <f t="shared" si="18"/>
        <v>0</v>
      </c>
      <c r="BJ233" s="17" t="s">
        <v>142</v>
      </c>
      <c r="BK233" s="213">
        <f t="shared" si="19"/>
        <v>0</v>
      </c>
      <c r="BL233" s="17" t="s">
        <v>183</v>
      </c>
      <c r="BM233" s="212" t="s">
        <v>390</v>
      </c>
    </row>
    <row r="234" spans="1:65" s="2" customFormat="1" ht="21.75" customHeight="1" x14ac:dyDescent="0.2">
      <c r="A234" s="34"/>
      <c r="B234" s="35"/>
      <c r="C234" s="200" t="s">
        <v>391</v>
      </c>
      <c r="D234" s="200" t="s">
        <v>137</v>
      </c>
      <c r="E234" s="201" t="s">
        <v>392</v>
      </c>
      <c r="F234" s="202" t="s">
        <v>393</v>
      </c>
      <c r="G234" s="203" t="s">
        <v>217</v>
      </c>
      <c r="H234" s="204">
        <v>2.5000000000000001E-2</v>
      </c>
      <c r="I234" s="205"/>
      <c r="J234" s="206">
        <f t="shared" si="10"/>
        <v>0</v>
      </c>
      <c r="K234" s="207"/>
      <c r="L234" s="39"/>
      <c r="M234" s="208" t="s">
        <v>1</v>
      </c>
      <c r="N234" s="209" t="s">
        <v>43</v>
      </c>
      <c r="O234" s="71"/>
      <c r="P234" s="210">
        <f t="shared" si="11"/>
        <v>0</v>
      </c>
      <c r="Q234" s="210">
        <v>0</v>
      </c>
      <c r="R234" s="210">
        <f t="shared" si="12"/>
        <v>0</v>
      </c>
      <c r="S234" s="210">
        <v>0</v>
      </c>
      <c r="T234" s="211">
        <f t="shared" si="1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2" t="s">
        <v>183</v>
      </c>
      <c r="AT234" s="212" t="s">
        <v>137</v>
      </c>
      <c r="AU234" s="212" t="s">
        <v>142</v>
      </c>
      <c r="AY234" s="17" t="s">
        <v>134</v>
      </c>
      <c r="BE234" s="213">
        <f t="shared" si="14"/>
        <v>0</v>
      </c>
      <c r="BF234" s="213">
        <f t="shared" si="15"/>
        <v>0</v>
      </c>
      <c r="BG234" s="213">
        <f t="shared" si="16"/>
        <v>0</v>
      </c>
      <c r="BH234" s="213">
        <f t="shared" si="17"/>
        <v>0</v>
      </c>
      <c r="BI234" s="213">
        <f t="shared" si="18"/>
        <v>0</v>
      </c>
      <c r="BJ234" s="17" t="s">
        <v>142</v>
      </c>
      <c r="BK234" s="213">
        <f t="shared" si="19"/>
        <v>0</v>
      </c>
      <c r="BL234" s="17" t="s">
        <v>183</v>
      </c>
      <c r="BM234" s="212" t="s">
        <v>394</v>
      </c>
    </row>
    <row r="235" spans="1:65" s="12" customFormat="1" ht="22.9" customHeight="1" x14ac:dyDescent="0.2">
      <c r="B235" s="184"/>
      <c r="C235" s="185"/>
      <c r="D235" s="186" t="s">
        <v>76</v>
      </c>
      <c r="E235" s="198" t="s">
        <v>395</v>
      </c>
      <c r="F235" s="198" t="s">
        <v>396</v>
      </c>
      <c r="G235" s="185"/>
      <c r="H235" s="185"/>
      <c r="I235" s="188"/>
      <c r="J235" s="199">
        <f>BK235</f>
        <v>0</v>
      </c>
      <c r="K235" s="185"/>
      <c r="L235" s="190"/>
      <c r="M235" s="191"/>
      <c r="N235" s="192"/>
      <c r="O235" s="192"/>
      <c r="P235" s="193">
        <f>SUM(P236:P242)</f>
        <v>0</v>
      </c>
      <c r="Q235" s="192"/>
      <c r="R235" s="193">
        <f>SUM(R236:R242)</f>
        <v>2.5999999999999999E-3</v>
      </c>
      <c r="S235" s="192"/>
      <c r="T235" s="194">
        <f>SUM(T236:T242)</f>
        <v>8.6E-3</v>
      </c>
      <c r="AR235" s="195" t="s">
        <v>142</v>
      </c>
      <c r="AT235" s="196" t="s">
        <v>76</v>
      </c>
      <c r="AU235" s="196" t="s">
        <v>82</v>
      </c>
      <c r="AY235" s="195" t="s">
        <v>134</v>
      </c>
      <c r="BK235" s="197">
        <f>SUM(BK236:BK242)</f>
        <v>0</v>
      </c>
    </row>
    <row r="236" spans="1:65" s="2" customFormat="1" ht="21.75" customHeight="1" x14ac:dyDescent="0.2">
      <c r="A236" s="34"/>
      <c r="B236" s="35"/>
      <c r="C236" s="200" t="s">
        <v>397</v>
      </c>
      <c r="D236" s="200" t="s">
        <v>137</v>
      </c>
      <c r="E236" s="201" t="s">
        <v>398</v>
      </c>
      <c r="F236" s="202" t="s">
        <v>399</v>
      </c>
      <c r="G236" s="203" t="s">
        <v>278</v>
      </c>
      <c r="H236" s="204">
        <v>4</v>
      </c>
      <c r="I236" s="205"/>
      <c r="J236" s="206">
        <f t="shared" ref="J236:J242" si="20">ROUND(I236*H236,2)</f>
        <v>0</v>
      </c>
      <c r="K236" s="207"/>
      <c r="L236" s="39"/>
      <c r="M236" s="208" t="s">
        <v>1</v>
      </c>
      <c r="N236" s="209" t="s">
        <v>43</v>
      </c>
      <c r="O236" s="71"/>
      <c r="P236" s="210">
        <f t="shared" ref="P236:P242" si="21">O236*H236</f>
        <v>0</v>
      </c>
      <c r="Q236" s="210">
        <v>1.1E-4</v>
      </c>
      <c r="R236" s="210">
        <f t="shared" ref="R236:R242" si="22">Q236*H236</f>
        <v>4.4000000000000002E-4</v>
      </c>
      <c r="S236" s="210">
        <v>2.15E-3</v>
      </c>
      <c r="T236" s="211">
        <f t="shared" ref="T236:T242" si="23">S236*H236</f>
        <v>8.6E-3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2" t="s">
        <v>183</v>
      </c>
      <c r="AT236" s="212" t="s">
        <v>137</v>
      </c>
      <c r="AU236" s="212" t="s">
        <v>142</v>
      </c>
      <c r="AY236" s="17" t="s">
        <v>134</v>
      </c>
      <c r="BE236" s="213">
        <f t="shared" ref="BE236:BE242" si="24">IF(N236="základní",J236,0)</f>
        <v>0</v>
      </c>
      <c r="BF236" s="213">
        <f t="shared" ref="BF236:BF242" si="25">IF(N236="snížená",J236,0)</f>
        <v>0</v>
      </c>
      <c r="BG236" s="213">
        <f t="shared" ref="BG236:BG242" si="26">IF(N236="zákl. přenesená",J236,0)</f>
        <v>0</v>
      </c>
      <c r="BH236" s="213">
        <f t="shared" ref="BH236:BH242" si="27">IF(N236="sníž. přenesená",J236,0)</f>
        <v>0</v>
      </c>
      <c r="BI236" s="213">
        <f t="shared" ref="BI236:BI242" si="28">IF(N236="nulová",J236,0)</f>
        <v>0</v>
      </c>
      <c r="BJ236" s="17" t="s">
        <v>142</v>
      </c>
      <c r="BK236" s="213">
        <f t="shared" ref="BK236:BK242" si="29">ROUND(I236*H236,2)</f>
        <v>0</v>
      </c>
      <c r="BL236" s="17" t="s">
        <v>183</v>
      </c>
      <c r="BM236" s="212" t="s">
        <v>400</v>
      </c>
    </row>
    <row r="237" spans="1:65" s="2" customFormat="1" ht="21.75" customHeight="1" x14ac:dyDescent="0.2">
      <c r="A237" s="34"/>
      <c r="B237" s="35"/>
      <c r="C237" s="200" t="s">
        <v>401</v>
      </c>
      <c r="D237" s="200" t="s">
        <v>137</v>
      </c>
      <c r="E237" s="201" t="s">
        <v>402</v>
      </c>
      <c r="F237" s="202" t="s">
        <v>403</v>
      </c>
      <c r="G237" s="203" t="s">
        <v>278</v>
      </c>
      <c r="H237" s="204">
        <v>4</v>
      </c>
      <c r="I237" s="205"/>
      <c r="J237" s="206">
        <f t="shared" si="20"/>
        <v>0</v>
      </c>
      <c r="K237" s="207"/>
      <c r="L237" s="39"/>
      <c r="M237" s="208" t="s">
        <v>1</v>
      </c>
      <c r="N237" s="209" t="s">
        <v>43</v>
      </c>
      <c r="O237" s="71"/>
      <c r="P237" s="210">
        <f t="shared" si="21"/>
        <v>0</v>
      </c>
      <c r="Q237" s="210">
        <v>5.4000000000000001E-4</v>
      </c>
      <c r="R237" s="210">
        <f t="shared" si="22"/>
        <v>2.16E-3</v>
      </c>
      <c r="S237" s="210">
        <v>0</v>
      </c>
      <c r="T237" s="211">
        <f t="shared" si="2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2" t="s">
        <v>183</v>
      </c>
      <c r="AT237" s="212" t="s">
        <v>137</v>
      </c>
      <c r="AU237" s="212" t="s">
        <v>142</v>
      </c>
      <c r="AY237" s="17" t="s">
        <v>134</v>
      </c>
      <c r="BE237" s="213">
        <f t="shared" si="24"/>
        <v>0</v>
      </c>
      <c r="BF237" s="213">
        <f t="shared" si="25"/>
        <v>0</v>
      </c>
      <c r="BG237" s="213">
        <f t="shared" si="26"/>
        <v>0</v>
      </c>
      <c r="BH237" s="213">
        <f t="shared" si="27"/>
        <v>0</v>
      </c>
      <c r="BI237" s="213">
        <f t="shared" si="28"/>
        <v>0</v>
      </c>
      <c r="BJ237" s="17" t="s">
        <v>142</v>
      </c>
      <c r="BK237" s="213">
        <f t="shared" si="29"/>
        <v>0</v>
      </c>
      <c r="BL237" s="17" t="s">
        <v>183</v>
      </c>
      <c r="BM237" s="212" t="s">
        <v>404</v>
      </c>
    </row>
    <row r="238" spans="1:65" s="2" customFormat="1" ht="16.5" customHeight="1" x14ac:dyDescent="0.2">
      <c r="A238" s="34"/>
      <c r="B238" s="35"/>
      <c r="C238" s="200" t="s">
        <v>405</v>
      </c>
      <c r="D238" s="200" t="s">
        <v>137</v>
      </c>
      <c r="E238" s="201" t="s">
        <v>406</v>
      </c>
      <c r="F238" s="202" t="s">
        <v>407</v>
      </c>
      <c r="G238" s="203" t="s">
        <v>286</v>
      </c>
      <c r="H238" s="204">
        <v>1</v>
      </c>
      <c r="I238" s="205"/>
      <c r="J238" s="206">
        <f t="shared" si="20"/>
        <v>0</v>
      </c>
      <c r="K238" s="207"/>
      <c r="L238" s="39"/>
      <c r="M238" s="208" t="s">
        <v>1</v>
      </c>
      <c r="N238" s="209" t="s">
        <v>43</v>
      </c>
      <c r="O238" s="71"/>
      <c r="P238" s="210">
        <f t="shared" si="21"/>
        <v>0</v>
      </c>
      <c r="Q238" s="210">
        <v>0</v>
      </c>
      <c r="R238" s="210">
        <f t="shared" si="22"/>
        <v>0</v>
      </c>
      <c r="S238" s="210">
        <v>0</v>
      </c>
      <c r="T238" s="211">
        <f t="shared" si="2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2" t="s">
        <v>183</v>
      </c>
      <c r="AT238" s="212" t="s">
        <v>137</v>
      </c>
      <c r="AU238" s="212" t="s">
        <v>142</v>
      </c>
      <c r="AY238" s="17" t="s">
        <v>134</v>
      </c>
      <c r="BE238" s="213">
        <f t="shared" si="24"/>
        <v>0</v>
      </c>
      <c r="BF238" s="213">
        <f t="shared" si="25"/>
        <v>0</v>
      </c>
      <c r="BG238" s="213">
        <f t="shared" si="26"/>
        <v>0</v>
      </c>
      <c r="BH238" s="213">
        <f t="shared" si="27"/>
        <v>0</v>
      </c>
      <c r="BI238" s="213">
        <f t="shared" si="28"/>
        <v>0</v>
      </c>
      <c r="BJ238" s="17" t="s">
        <v>142</v>
      </c>
      <c r="BK238" s="213">
        <f t="shared" si="29"/>
        <v>0</v>
      </c>
      <c r="BL238" s="17" t="s">
        <v>183</v>
      </c>
      <c r="BM238" s="212" t="s">
        <v>408</v>
      </c>
    </row>
    <row r="239" spans="1:65" s="2" customFormat="1" ht="16.5" customHeight="1" x14ac:dyDescent="0.2">
      <c r="A239" s="34"/>
      <c r="B239" s="35"/>
      <c r="C239" s="200" t="s">
        <v>409</v>
      </c>
      <c r="D239" s="200" t="s">
        <v>137</v>
      </c>
      <c r="E239" s="201" t="s">
        <v>410</v>
      </c>
      <c r="F239" s="202" t="s">
        <v>411</v>
      </c>
      <c r="G239" s="203" t="s">
        <v>278</v>
      </c>
      <c r="H239" s="204">
        <v>4</v>
      </c>
      <c r="I239" s="205"/>
      <c r="J239" s="206">
        <f t="shared" si="20"/>
        <v>0</v>
      </c>
      <c r="K239" s="207"/>
      <c r="L239" s="39"/>
      <c r="M239" s="208" t="s">
        <v>1</v>
      </c>
      <c r="N239" s="209" t="s">
        <v>43</v>
      </c>
      <c r="O239" s="71"/>
      <c r="P239" s="210">
        <f t="shared" si="21"/>
        <v>0</v>
      </c>
      <c r="Q239" s="210">
        <v>0</v>
      </c>
      <c r="R239" s="210">
        <f t="shared" si="22"/>
        <v>0</v>
      </c>
      <c r="S239" s="210">
        <v>0</v>
      </c>
      <c r="T239" s="211">
        <f t="shared" si="2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2" t="s">
        <v>183</v>
      </c>
      <c r="AT239" s="212" t="s">
        <v>137</v>
      </c>
      <c r="AU239" s="212" t="s">
        <v>142</v>
      </c>
      <c r="AY239" s="17" t="s">
        <v>134</v>
      </c>
      <c r="BE239" s="213">
        <f t="shared" si="24"/>
        <v>0</v>
      </c>
      <c r="BF239" s="213">
        <f t="shared" si="25"/>
        <v>0</v>
      </c>
      <c r="BG239" s="213">
        <f t="shared" si="26"/>
        <v>0</v>
      </c>
      <c r="BH239" s="213">
        <f t="shared" si="27"/>
        <v>0</v>
      </c>
      <c r="BI239" s="213">
        <f t="shared" si="28"/>
        <v>0</v>
      </c>
      <c r="BJ239" s="17" t="s">
        <v>142</v>
      </c>
      <c r="BK239" s="213">
        <f t="shared" si="29"/>
        <v>0</v>
      </c>
      <c r="BL239" s="17" t="s">
        <v>183</v>
      </c>
      <c r="BM239" s="212" t="s">
        <v>412</v>
      </c>
    </row>
    <row r="240" spans="1:65" s="2" customFormat="1" ht="16.5" customHeight="1" x14ac:dyDescent="0.2">
      <c r="A240" s="34"/>
      <c r="B240" s="35"/>
      <c r="C240" s="200" t="s">
        <v>413</v>
      </c>
      <c r="D240" s="200" t="s">
        <v>137</v>
      </c>
      <c r="E240" s="201" t="s">
        <v>414</v>
      </c>
      <c r="F240" s="202" t="s">
        <v>415</v>
      </c>
      <c r="G240" s="203" t="s">
        <v>286</v>
      </c>
      <c r="H240" s="204">
        <v>1</v>
      </c>
      <c r="I240" s="205"/>
      <c r="J240" s="206">
        <f t="shared" si="20"/>
        <v>0</v>
      </c>
      <c r="K240" s="207"/>
      <c r="L240" s="39"/>
      <c r="M240" s="208" t="s">
        <v>1</v>
      </c>
      <c r="N240" s="209" t="s">
        <v>43</v>
      </c>
      <c r="O240" s="71"/>
      <c r="P240" s="210">
        <f t="shared" si="21"/>
        <v>0</v>
      </c>
      <c r="Q240" s="210">
        <v>0</v>
      </c>
      <c r="R240" s="210">
        <f t="shared" si="22"/>
        <v>0</v>
      </c>
      <c r="S240" s="210">
        <v>0</v>
      </c>
      <c r="T240" s="211">
        <f t="shared" si="2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2" t="s">
        <v>183</v>
      </c>
      <c r="AT240" s="212" t="s">
        <v>137</v>
      </c>
      <c r="AU240" s="212" t="s">
        <v>142</v>
      </c>
      <c r="AY240" s="17" t="s">
        <v>134</v>
      </c>
      <c r="BE240" s="213">
        <f t="shared" si="24"/>
        <v>0</v>
      </c>
      <c r="BF240" s="213">
        <f t="shared" si="25"/>
        <v>0</v>
      </c>
      <c r="BG240" s="213">
        <f t="shared" si="26"/>
        <v>0</v>
      </c>
      <c r="BH240" s="213">
        <f t="shared" si="27"/>
        <v>0</v>
      </c>
      <c r="BI240" s="213">
        <f t="shared" si="28"/>
        <v>0</v>
      </c>
      <c r="BJ240" s="17" t="s">
        <v>142</v>
      </c>
      <c r="BK240" s="213">
        <f t="shared" si="29"/>
        <v>0</v>
      </c>
      <c r="BL240" s="17" t="s">
        <v>183</v>
      </c>
      <c r="BM240" s="212" t="s">
        <v>416</v>
      </c>
    </row>
    <row r="241" spans="1:65" s="2" customFormat="1" ht="21.75" customHeight="1" x14ac:dyDescent="0.2">
      <c r="A241" s="34"/>
      <c r="B241" s="35"/>
      <c r="C241" s="200" t="s">
        <v>417</v>
      </c>
      <c r="D241" s="200" t="s">
        <v>137</v>
      </c>
      <c r="E241" s="201" t="s">
        <v>418</v>
      </c>
      <c r="F241" s="202" t="s">
        <v>419</v>
      </c>
      <c r="G241" s="203" t="s">
        <v>217</v>
      </c>
      <c r="H241" s="204">
        <v>3.0000000000000001E-3</v>
      </c>
      <c r="I241" s="205"/>
      <c r="J241" s="206">
        <f t="shared" si="20"/>
        <v>0</v>
      </c>
      <c r="K241" s="207"/>
      <c r="L241" s="39"/>
      <c r="M241" s="208" t="s">
        <v>1</v>
      </c>
      <c r="N241" s="209" t="s">
        <v>43</v>
      </c>
      <c r="O241" s="71"/>
      <c r="P241" s="210">
        <f t="shared" si="21"/>
        <v>0</v>
      </c>
      <c r="Q241" s="210">
        <v>0</v>
      </c>
      <c r="R241" s="210">
        <f t="shared" si="22"/>
        <v>0</v>
      </c>
      <c r="S241" s="210">
        <v>0</v>
      </c>
      <c r="T241" s="211">
        <f t="shared" si="2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2" t="s">
        <v>183</v>
      </c>
      <c r="AT241" s="212" t="s">
        <v>137</v>
      </c>
      <c r="AU241" s="212" t="s">
        <v>142</v>
      </c>
      <c r="AY241" s="17" t="s">
        <v>134</v>
      </c>
      <c r="BE241" s="213">
        <f t="shared" si="24"/>
        <v>0</v>
      </c>
      <c r="BF241" s="213">
        <f t="shared" si="25"/>
        <v>0</v>
      </c>
      <c r="BG241" s="213">
        <f t="shared" si="26"/>
        <v>0</v>
      </c>
      <c r="BH241" s="213">
        <f t="shared" si="27"/>
        <v>0</v>
      </c>
      <c r="BI241" s="213">
        <f t="shared" si="28"/>
        <v>0</v>
      </c>
      <c r="BJ241" s="17" t="s">
        <v>142</v>
      </c>
      <c r="BK241" s="213">
        <f t="shared" si="29"/>
        <v>0</v>
      </c>
      <c r="BL241" s="17" t="s">
        <v>183</v>
      </c>
      <c r="BM241" s="212" t="s">
        <v>420</v>
      </c>
    </row>
    <row r="242" spans="1:65" s="2" customFormat="1" ht="21.75" customHeight="1" x14ac:dyDescent="0.2">
      <c r="A242" s="34"/>
      <c r="B242" s="35"/>
      <c r="C242" s="200" t="s">
        <v>421</v>
      </c>
      <c r="D242" s="200" t="s">
        <v>137</v>
      </c>
      <c r="E242" s="201" t="s">
        <v>422</v>
      </c>
      <c r="F242" s="202" t="s">
        <v>423</v>
      </c>
      <c r="G242" s="203" t="s">
        <v>217</v>
      </c>
      <c r="H242" s="204">
        <v>3.0000000000000001E-3</v>
      </c>
      <c r="I242" s="205"/>
      <c r="J242" s="206">
        <f t="shared" si="20"/>
        <v>0</v>
      </c>
      <c r="K242" s="207"/>
      <c r="L242" s="39"/>
      <c r="M242" s="208" t="s">
        <v>1</v>
      </c>
      <c r="N242" s="209" t="s">
        <v>43</v>
      </c>
      <c r="O242" s="71"/>
      <c r="P242" s="210">
        <f t="shared" si="21"/>
        <v>0</v>
      </c>
      <c r="Q242" s="210">
        <v>0</v>
      </c>
      <c r="R242" s="210">
        <f t="shared" si="22"/>
        <v>0</v>
      </c>
      <c r="S242" s="210">
        <v>0</v>
      </c>
      <c r="T242" s="211">
        <f t="shared" si="2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2" t="s">
        <v>183</v>
      </c>
      <c r="AT242" s="212" t="s">
        <v>137</v>
      </c>
      <c r="AU242" s="212" t="s">
        <v>142</v>
      </c>
      <c r="AY242" s="17" t="s">
        <v>134</v>
      </c>
      <c r="BE242" s="213">
        <f t="shared" si="24"/>
        <v>0</v>
      </c>
      <c r="BF242" s="213">
        <f t="shared" si="25"/>
        <v>0</v>
      </c>
      <c r="BG242" s="213">
        <f t="shared" si="26"/>
        <v>0</v>
      </c>
      <c r="BH242" s="213">
        <f t="shared" si="27"/>
        <v>0</v>
      </c>
      <c r="BI242" s="213">
        <f t="shared" si="28"/>
        <v>0</v>
      </c>
      <c r="BJ242" s="17" t="s">
        <v>142</v>
      </c>
      <c r="BK242" s="213">
        <f t="shared" si="29"/>
        <v>0</v>
      </c>
      <c r="BL242" s="17" t="s">
        <v>183</v>
      </c>
      <c r="BM242" s="212" t="s">
        <v>424</v>
      </c>
    </row>
    <row r="243" spans="1:65" s="12" customFormat="1" ht="22.9" customHeight="1" x14ac:dyDescent="0.2">
      <c r="B243" s="184"/>
      <c r="C243" s="185"/>
      <c r="D243" s="186" t="s">
        <v>76</v>
      </c>
      <c r="E243" s="198" t="s">
        <v>425</v>
      </c>
      <c r="F243" s="198" t="s">
        <v>426</v>
      </c>
      <c r="G243" s="185"/>
      <c r="H243" s="185"/>
      <c r="I243" s="188"/>
      <c r="J243" s="199">
        <f>BK243</f>
        <v>0</v>
      </c>
      <c r="K243" s="185"/>
      <c r="L243" s="190"/>
      <c r="M243" s="191"/>
      <c r="N243" s="192"/>
      <c r="O243" s="192"/>
      <c r="P243" s="193">
        <f>SUM(P244:P269)</f>
        <v>0</v>
      </c>
      <c r="Q243" s="192"/>
      <c r="R243" s="193">
        <f>SUM(R244:R269)</f>
        <v>5.1219999999999995E-2</v>
      </c>
      <c r="S243" s="192"/>
      <c r="T243" s="194">
        <f>SUM(T244:T269)</f>
        <v>7.9310000000000005E-2</v>
      </c>
      <c r="AR243" s="195" t="s">
        <v>142</v>
      </c>
      <c r="AT243" s="196" t="s">
        <v>76</v>
      </c>
      <c r="AU243" s="196" t="s">
        <v>82</v>
      </c>
      <c r="AY243" s="195" t="s">
        <v>134</v>
      </c>
      <c r="BK243" s="197">
        <f>SUM(BK244:BK269)</f>
        <v>0</v>
      </c>
    </row>
    <row r="244" spans="1:65" s="2" customFormat="1" ht="16.5" customHeight="1" x14ac:dyDescent="0.2">
      <c r="A244" s="34"/>
      <c r="B244" s="35"/>
      <c r="C244" s="200" t="s">
        <v>427</v>
      </c>
      <c r="D244" s="200" t="s">
        <v>137</v>
      </c>
      <c r="E244" s="201" t="s">
        <v>428</v>
      </c>
      <c r="F244" s="202" t="s">
        <v>429</v>
      </c>
      <c r="G244" s="203" t="s">
        <v>374</v>
      </c>
      <c r="H244" s="204">
        <v>1</v>
      </c>
      <c r="I244" s="205"/>
      <c r="J244" s="206">
        <f t="shared" ref="J244:J269" si="30">ROUND(I244*H244,2)</f>
        <v>0</v>
      </c>
      <c r="K244" s="207"/>
      <c r="L244" s="39"/>
      <c r="M244" s="208" t="s">
        <v>1</v>
      </c>
      <c r="N244" s="209" t="s">
        <v>43</v>
      </c>
      <c r="O244" s="71"/>
      <c r="P244" s="210">
        <f t="shared" ref="P244:P269" si="31">O244*H244</f>
        <v>0</v>
      </c>
      <c r="Q244" s="210">
        <v>0</v>
      </c>
      <c r="R244" s="210">
        <f t="shared" ref="R244:R269" si="32">Q244*H244</f>
        <v>0</v>
      </c>
      <c r="S244" s="210">
        <v>1.933E-2</v>
      </c>
      <c r="T244" s="211">
        <f t="shared" ref="T244:T269" si="33">S244*H244</f>
        <v>1.933E-2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2" t="s">
        <v>183</v>
      </c>
      <c r="AT244" s="212" t="s">
        <v>137</v>
      </c>
      <c r="AU244" s="212" t="s">
        <v>142</v>
      </c>
      <c r="AY244" s="17" t="s">
        <v>134</v>
      </c>
      <c r="BE244" s="213">
        <f t="shared" ref="BE244:BE269" si="34">IF(N244="základní",J244,0)</f>
        <v>0</v>
      </c>
      <c r="BF244" s="213">
        <f t="shared" ref="BF244:BF269" si="35">IF(N244="snížená",J244,0)</f>
        <v>0</v>
      </c>
      <c r="BG244" s="213">
        <f t="shared" ref="BG244:BG269" si="36">IF(N244="zákl. přenesená",J244,0)</f>
        <v>0</v>
      </c>
      <c r="BH244" s="213">
        <f t="shared" ref="BH244:BH269" si="37">IF(N244="sníž. přenesená",J244,0)</f>
        <v>0</v>
      </c>
      <c r="BI244" s="213">
        <f t="shared" ref="BI244:BI269" si="38">IF(N244="nulová",J244,0)</f>
        <v>0</v>
      </c>
      <c r="BJ244" s="17" t="s">
        <v>142</v>
      </c>
      <c r="BK244" s="213">
        <f t="shared" ref="BK244:BK269" si="39">ROUND(I244*H244,2)</f>
        <v>0</v>
      </c>
      <c r="BL244" s="17" t="s">
        <v>183</v>
      </c>
      <c r="BM244" s="212" t="s">
        <v>430</v>
      </c>
    </row>
    <row r="245" spans="1:65" s="2" customFormat="1" ht="21.75" customHeight="1" x14ac:dyDescent="0.2">
      <c r="A245" s="34"/>
      <c r="B245" s="35"/>
      <c r="C245" s="200" t="s">
        <v>431</v>
      </c>
      <c r="D245" s="200" t="s">
        <v>137</v>
      </c>
      <c r="E245" s="201" t="s">
        <v>432</v>
      </c>
      <c r="F245" s="202" t="s">
        <v>433</v>
      </c>
      <c r="G245" s="203" t="s">
        <v>374</v>
      </c>
      <c r="H245" s="204">
        <v>1</v>
      </c>
      <c r="I245" s="205"/>
      <c r="J245" s="206">
        <f t="shared" si="30"/>
        <v>0</v>
      </c>
      <c r="K245" s="207"/>
      <c r="L245" s="39"/>
      <c r="M245" s="208" t="s">
        <v>1</v>
      </c>
      <c r="N245" s="209" t="s">
        <v>43</v>
      </c>
      <c r="O245" s="71"/>
      <c r="P245" s="210">
        <f t="shared" si="31"/>
        <v>0</v>
      </c>
      <c r="Q245" s="210">
        <v>1.6920000000000001E-2</v>
      </c>
      <c r="R245" s="210">
        <f t="shared" si="32"/>
        <v>1.6920000000000001E-2</v>
      </c>
      <c r="S245" s="210">
        <v>0</v>
      </c>
      <c r="T245" s="211">
        <f t="shared" si="3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2" t="s">
        <v>183</v>
      </c>
      <c r="AT245" s="212" t="s">
        <v>137</v>
      </c>
      <c r="AU245" s="212" t="s">
        <v>142</v>
      </c>
      <c r="AY245" s="17" t="s">
        <v>134</v>
      </c>
      <c r="BE245" s="213">
        <f t="shared" si="34"/>
        <v>0</v>
      </c>
      <c r="BF245" s="213">
        <f t="shared" si="35"/>
        <v>0</v>
      </c>
      <c r="BG245" s="213">
        <f t="shared" si="36"/>
        <v>0</v>
      </c>
      <c r="BH245" s="213">
        <f t="shared" si="37"/>
        <v>0</v>
      </c>
      <c r="BI245" s="213">
        <f t="shared" si="38"/>
        <v>0</v>
      </c>
      <c r="BJ245" s="17" t="s">
        <v>142</v>
      </c>
      <c r="BK245" s="213">
        <f t="shared" si="39"/>
        <v>0</v>
      </c>
      <c r="BL245" s="17" t="s">
        <v>183</v>
      </c>
      <c r="BM245" s="212" t="s">
        <v>434</v>
      </c>
    </row>
    <row r="246" spans="1:65" s="2" customFormat="1" ht="16.5" customHeight="1" x14ac:dyDescent="0.2">
      <c r="A246" s="34"/>
      <c r="B246" s="35"/>
      <c r="C246" s="200" t="s">
        <v>435</v>
      </c>
      <c r="D246" s="200" t="s">
        <v>137</v>
      </c>
      <c r="E246" s="201" t="s">
        <v>436</v>
      </c>
      <c r="F246" s="202" t="s">
        <v>437</v>
      </c>
      <c r="G246" s="203" t="s">
        <v>374</v>
      </c>
      <c r="H246" s="204">
        <v>1</v>
      </c>
      <c r="I246" s="205"/>
      <c r="J246" s="206">
        <f t="shared" si="30"/>
        <v>0</v>
      </c>
      <c r="K246" s="207"/>
      <c r="L246" s="39"/>
      <c r="M246" s="208" t="s">
        <v>1</v>
      </c>
      <c r="N246" s="209" t="s">
        <v>43</v>
      </c>
      <c r="O246" s="71"/>
      <c r="P246" s="210">
        <f t="shared" si="31"/>
        <v>0</v>
      </c>
      <c r="Q246" s="210">
        <v>0</v>
      </c>
      <c r="R246" s="210">
        <f t="shared" si="32"/>
        <v>0</v>
      </c>
      <c r="S246" s="210">
        <v>1.9460000000000002E-2</v>
      </c>
      <c r="T246" s="211">
        <f t="shared" si="33"/>
        <v>1.9460000000000002E-2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2" t="s">
        <v>183</v>
      </c>
      <c r="AT246" s="212" t="s">
        <v>137</v>
      </c>
      <c r="AU246" s="212" t="s">
        <v>142</v>
      </c>
      <c r="AY246" s="17" t="s">
        <v>134</v>
      </c>
      <c r="BE246" s="213">
        <f t="shared" si="34"/>
        <v>0</v>
      </c>
      <c r="BF246" s="213">
        <f t="shared" si="35"/>
        <v>0</v>
      </c>
      <c r="BG246" s="213">
        <f t="shared" si="36"/>
        <v>0</v>
      </c>
      <c r="BH246" s="213">
        <f t="shared" si="37"/>
        <v>0</v>
      </c>
      <c r="BI246" s="213">
        <f t="shared" si="38"/>
        <v>0</v>
      </c>
      <c r="BJ246" s="17" t="s">
        <v>142</v>
      </c>
      <c r="BK246" s="213">
        <f t="shared" si="39"/>
        <v>0</v>
      </c>
      <c r="BL246" s="17" t="s">
        <v>183</v>
      </c>
      <c r="BM246" s="212" t="s">
        <v>438</v>
      </c>
    </row>
    <row r="247" spans="1:65" s="2" customFormat="1" ht="21.75" customHeight="1" x14ac:dyDescent="0.2">
      <c r="A247" s="34"/>
      <c r="B247" s="35"/>
      <c r="C247" s="200" t="s">
        <v>439</v>
      </c>
      <c r="D247" s="200" t="s">
        <v>137</v>
      </c>
      <c r="E247" s="201" t="s">
        <v>440</v>
      </c>
      <c r="F247" s="202" t="s">
        <v>441</v>
      </c>
      <c r="G247" s="203" t="s">
        <v>374</v>
      </c>
      <c r="H247" s="204">
        <v>1</v>
      </c>
      <c r="I247" s="205"/>
      <c r="J247" s="206">
        <f t="shared" si="30"/>
        <v>0</v>
      </c>
      <c r="K247" s="207"/>
      <c r="L247" s="39"/>
      <c r="M247" s="208" t="s">
        <v>1</v>
      </c>
      <c r="N247" s="209" t="s">
        <v>43</v>
      </c>
      <c r="O247" s="71"/>
      <c r="P247" s="210">
        <f t="shared" si="31"/>
        <v>0</v>
      </c>
      <c r="Q247" s="210">
        <v>1.528E-2</v>
      </c>
      <c r="R247" s="210">
        <f t="shared" si="32"/>
        <v>1.528E-2</v>
      </c>
      <c r="S247" s="210">
        <v>0</v>
      </c>
      <c r="T247" s="211">
        <f t="shared" si="3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2" t="s">
        <v>183</v>
      </c>
      <c r="AT247" s="212" t="s">
        <v>137</v>
      </c>
      <c r="AU247" s="212" t="s">
        <v>142</v>
      </c>
      <c r="AY247" s="17" t="s">
        <v>134</v>
      </c>
      <c r="BE247" s="213">
        <f t="shared" si="34"/>
        <v>0</v>
      </c>
      <c r="BF247" s="213">
        <f t="shared" si="35"/>
        <v>0</v>
      </c>
      <c r="BG247" s="213">
        <f t="shared" si="36"/>
        <v>0</v>
      </c>
      <c r="BH247" s="213">
        <f t="shared" si="37"/>
        <v>0</v>
      </c>
      <c r="BI247" s="213">
        <f t="shared" si="38"/>
        <v>0</v>
      </c>
      <c r="BJ247" s="17" t="s">
        <v>142</v>
      </c>
      <c r="BK247" s="213">
        <f t="shared" si="39"/>
        <v>0</v>
      </c>
      <c r="BL247" s="17" t="s">
        <v>183</v>
      </c>
      <c r="BM247" s="212" t="s">
        <v>442</v>
      </c>
    </row>
    <row r="248" spans="1:65" s="2" customFormat="1" ht="16.5" customHeight="1" x14ac:dyDescent="0.2">
      <c r="A248" s="34"/>
      <c r="B248" s="35"/>
      <c r="C248" s="200" t="s">
        <v>443</v>
      </c>
      <c r="D248" s="200" t="s">
        <v>137</v>
      </c>
      <c r="E248" s="201" t="s">
        <v>444</v>
      </c>
      <c r="F248" s="202" t="s">
        <v>445</v>
      </c>
      <c r="G248" s="203" t="s">
        <v>374</v>
      </c>
      <c r="H248" s="204">
        <v>1</v>
      </c>
      <c r="I248" s="205"/>
      <c r="J248" s="206">
        <f t="shared" si="30"/>
        <v>0</v>
      </c>
      <c r="K248" s="207"/>
      <c r="L248" s="39"/>
      <c r="M248" s="208" t="s">
        <v>1</v>
      </c>
      <c r="N248" s="209" t="s">
        <v>43</v>
      </c>
      <c r="O248" s="71"/>
      <c r="P248" s="210">
        <f t="shared" si="31"/>
        <v>0</v>
      </c>
      <c r="Q248" s="210">
        <v>0</v>
      </c>
      <c r="R248" s="210">
        <f t="shared" si="32"/>
        <v>0</v>
      </c>
      <c r="S248" s="210">
        <v>3.2899999999999999E-2</v>
      </c>
      <c r="T248" s="211">
        <f t="shared" si="33"/>
        <v>3.2899999999999999E-2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2" t="s">
        <v>183</v>
      </c>
      <c r="AT248" s="212" t="s">
        <v>137</v>
      </c>
      <c r="AU248" s="212" t="s">
        <v>142</v>
      </c>
      <c r="AY248" s="17" t="s">
        <v>134</v>
      </c>
      <c r="BE248" s="213">
        <f t="shared" si="34"/>
        <v>0</v>
      </c>
      <c r="BF248" s="213">
        <f t="shared" si="35"/>
        <v>0</v>
      </c>
      <c r="BG248" s="213">
        <f t="shared" si="36"/>
        <v>0</v>
      </c>
      <c r="BH248" s="213">
        <f t="shared" si="37"/>
        <v>0</v>
      </c>
      <c r="BI248" s="213">
        <f t="shared" si="38"/>
        <v>0</v>
      </c>
      <c r="BJ248" s="17" t="s">
        <v>142</v>
      </c>
      <c r="BK248" s="213">
        <f t="shared" si="39"/>
        <v>0</v>
      </c>
      <c r="BL248" s="17" t="s">
        <v>183</v>
      </c>
      <c r="BM248" s="212" t="s">
        <v>446</v>
      </c>
    </row>
    <row r="249" spans="1:65" s="2" customFormat="1" ht="21.75" customHeight="1" x14ac:dyDescent="0.2">
      <c r="A249" s="34"/>
      <c r="B249" s="35"/>
      <c r="C249" s="200" t="s">
        <v>447</v>
      </c>
      <c r="D249" s="200" t="s">
        <v>137</v>
      </c>
      <c r="E249" s="201" t="s">
        <v>448</v>
      </c>
      <c r="F249" s="202" t="s">
        <v>449</v>
      </c>
      <c r="G249" s="203" t="s">
        <v>374</v>
      </c>
      <c r="H249" s="204">
        <v>1</v>
      </c>
      <c r="I249" s="205"/>
      <c r="J249" s="206">
        <f t="shared" si="30"/>
        <v>0</v>
      </c>
      <c r="K249" s="207"/>
      <c r="L249" s="39"/>
      <c r="M249" s="208" t="s">
        <v>1</v>
      </c>
      <c r="N249" s="209" t="s">
        <v>43</v>
      </c>
      <c r="O249" s="71"/>
      <c r="P249" s="210">
        <f t="shared" si="31"/>
        <v>0</v>
      </c>
      <c r="Q249" s="210">
        <v>2.4199999999999998E-3</v>
      </c>
      <c r="R249" s="210">
        <f t="shared" si="32"/>
        <v>2.4199999999999998E-3</v>
      </c>
      <c r="S249" s="210">
        <v>0</v>
      </c>
      <c r="T249" s="211">
        <f t="shared" si="3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2" t="s">
        <v>183</v>
      </c>
      <c r="AT249" s="212" t="s">
        <v>137</v>
      </c>
      <c r="AU249" s="212" t="s">
        <v>142</v>
      </c>
      <c r="AY249" s="17" t="s">
        <v>134</v>
      </c>
      <c r="BE249" s="213">
        <f t="shared" si="34"/>
        <v>0</v>
      </c>
      <c r="BF249" s="213">
        <f t="shared" si="35"/>
        <v>0</v>
      </c>
      <c r="BG249" s="213">
        <f t="shared" si="36"/>
        <v>0</v>
      </c>
      <c r="BH249" s="213">
        <f t="shared" si="37"/>
        <v>0</v>
      </c>
      <c r="BI249" s="213">
        <f t="shared" si="38"/>
        <v>0</v>
      </c>
      <c r="BJ249" s="17" t="s">
        <v>142</v>
      </c>
      <c r="BK249" s="213">
        <f t="shared" si="39"/>
        <v>0</v>
      </c>
      <c r="BL249" s="17" t="s">
        <v>183</v>
      </c>
      <c r="BM249" s="212" t="s">
        <v>450</v>
      </c>
    </row>
    <row r="250" spans="1:65" s="2" customFormat="1" ht="21.75" customHeight="1" x14ac:dyDescent="0.2">
      <c r="A250" s="34"/>
      <c r="B250" s="35"/>
      <c r="C250" s="200" t="s">
        <v>451</v>
      </c>
      <c r="D250" s="200" t="s">
        <v>137</v>
      </c>
      <c r="E250" s="201" t="s">
        <v>452</v>
      </c>
      <c r="F250" s="202" t="s">
        <v>453</v>
      </c>
      <c r="G250" s="203" t="s">
        <v>374</v>
      </c>
      <c r="H250" s="204">
        <v>1</v>
      </c>
      <c r="I250" s="205"/>
      <c r="J250" s="206">
        <f t="shared" si="30"/>
        <v>0</v>
      </c>
      <c r="K250" s="207"/>
      <c r="L250" s="39"/>
      <c r="M250" s="208" t="s">
        <v>1</v>
      </c>
      <c r="N250" s="209" t="s">
        <v>43</v>
      </c>
      <c r="O250" s="71"/>
      <c r="P250" s="210">
        <f t="shared" si="31"/>
        <v>0</v>
      </c>
      <c r="Q250" s="210">
        <v>1.1000000000000001E-3</v>
      </c>
      <c r="R250" s="210">
        <f t="shared" si="32"/>
        <v>1.1000000000000001E-3</v>
      </c>
      <c r="S250" s="210">
        <v>0</v>
      </c>
      <c r="T250" s="211">
        <f t="shared" si="3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2" t="s">
        <v>183</v>
      </c>
      <c r="AT250" s="212" t="s">
        <v>137</v>
      </c>
      <c r="AU250" s="212" t="s">
        <v>142</v>
      </c>
      <c r="AY250" s="17" t="s">
        <v>134</v>
      </c>
      <c r="BE250" s="213">
        <f t="shared" si="34"/>
        <v>0</v>
      </c>
      <c r="BF250" s="213">
        <f t="shared" si="35"/>
        <v>0</v>
      </c>
      <c r="BG250" s="213">
        <f t="shared" si="36"/>
        <v>0</v>
      </c>
      <c r="BH250" s="213">
        <f t="shared" si="37"/>
        <v>0</v>
      </c>
      <c r="BI250" s="213">
        <f t="shared" si="38"/>
        <v>0</v>
      </c>
      <c r="BJ250" s="17" t="s">
        <v>142</v>
      </c>
      <c r="BK250" s="213">
        <f t="shared" si="39"/>
        <v>0</v>
      </c>
      <c r="BL250" s="17" t="s">
        <v>183</v>
      </c>
      <c r="BM250" s="212" t="s">
        <v>454</v>
      </c>
    </row>
    <row r="251" spans="1:65" s="2" customFormat="1" ht="21.75" customHeight="1" x14ac:dyDescent="0.2">
      <c r="A251" s="34"/>
      <c r="B251" s="35"/>
      <c r="C251" s="200" t="s">
        <v>455</v>
      </c>
      <c r="D251" s="200" t="s">
        <v>137</v>
      </c>
      <c r="E251" s="201" t="s">
        <v>456</v>
      </c>
      <c r="F251" s="202" t="s">
        <v>457</v>
      </c>
      <c r="G251" s="203" t="s">
        <v>374</v>
      </c>
      <c r="H251" s="204">
        <v>1</v>
      </c>
      <c r="I251" s="205"/>
      <c r="J251" s="206">
        <f t="shared" si="30"/>
        <v>0</v>
      </c>
      <c r="K251" s="207"/>
      <c r="L251" s="39"/>
      <c r="M251" s="208" t="s">
        <v>1</v>
      </c>
      <c r="N251" s="209" t="s">
        <v>43</v>
      </c>
      <c r="O251" s="71"/>
      <c r="P251" s="210">
        <f t="shared" si="31"/>
        <v>0</v>
      </c>
      <c r="Q251" s="210">
        <v>3.0000000000000001E-3</v>
      </c>
      <c r="R251" s="210">
        <f t="shared" si="32"/>
        <v>3.0000000000000001E-3</v>
      </c>
      <c r="S251" s="210">
        <v>0</v>
      </c>
      <c r="T251" s="211">
        <f t="shared" si="3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2" t="s">
        <v>183</v>
      </c>
      <c r="AT251" s="212" t="s">
        <v>137</v>
      </c>
      <c r="AU251" s="212" t="s">
        <v>142</v>
      </c>
      <c r="AY251" s="17" t="s">
        <v>134</v>
      </c>
      <c r="BE251" s="213">
        <f t="shared" si="34"/>
        <v>0</v>
      </c>
      <c r="BF251" s="213">
        <f t="shared" si="35"/>
        <v>0</v>
      </c>
      <c r="BG251" s="213">
        <f t="shared" si="36"/>
        <v>0</v>
      </c>
      <c r="BH251" s="213">
        <f t="shared" si="37"/>
        <v>0</v>
      </c>
      <c r="BI251" s="213">
        <f t="shared" si="38"/>
        <v>0</v>
      </c>
      <c r="BJ251" s="17" t="s">
        <v>142</v>
      </c>
      <c r="BK251" s="213">
        <f t="shared" si="39"/>
        <v>0</v>
      </c>
      <c r="BL251" s="17" t="s">
        <v>183</v>
      </c>
      <c r="BM251" s="212" t="s">
        <v>458</v>
      </c>
    </row>
    <row r="252" spans="1:65" s="2" customFormat="1" ht="16.5" customHeight="1" x14ac:dyDescent="0.2">
      <c r="A252" s="34"/>
      <c r="B252" s="35"/>
      <c r="C252" s="200" t="s">
        <v>459</v>
      </c>
      <c r="D252" s="200" t="s">
        <v>137</v>
      </c>
      <c r="E252" s="201" t="s">
        <v>460</v>
      </c>
      <c r="F252" s="202" t="s">
        <v>461</v>
      </c>
      <c r="G252" s="203" t="s">
        <v>286</v>
      </c>
      <c r="H252" s="204">
        <v>6</v>
      </c>
      <c r="I252" s="205"/>
      <c r="J252" s="206">
        <f t="shared" si="30"/>
        <v>0</v>
      </c>
      <c r="K252" s="207"/>
      <c r="L252" s="39"/>
      <c r="M252" s="208" t="s">
        <v>1</v>
      </c>
      <c r="N252" s="209" t="s">
        <v>43</v>
      </c>
      <c r="O252" s="71"/>
      <c r="P252" s="210">
        <f t="shared" si="31"/>
        <v>0</v>
      </c>
      <c r="Q252" s="210">
        <v>0</v>
      </c>
      <c r="R252" s="210">
        <f t="shared" si="32"/>
        <v>0</v>
      </c>
      <c r="S252" s="210">
        <v>4.8999999999999998E-4</v>
      </c>
      <c r="T252" s="211">
        <f t="shared" si="33"/>
        <v>2.9399999999999999E-3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2" t="s">
        <v>183</v>
      </c>
      <c r="AT252" s="212" t="s">
        <v>137</v>
      </c>
      <c r="AU252" s="212" t="s">
        <v>142</v>
      </c>
      <c r="AY252" s="17" t="s">
        <v>134</v>
      </c>
      <c r="BE252" s="213">
        <f t="shared" si="34"/>
        <v>0</v>
      </c>
      <c r="BF252" s="213">
        <f t="shared" si="35"/>
        <v>0</v>
      </c>
      <c r="BG252" s="213">
        <f t="shared" si="36"/>
        <v>0</v>
      </c>
      <c r="BH252" s="213">
        <f t="shared" si="37"/>
        <v>0</v>
      </c>
      <c r="BI252" s="213">
        <f t="shared" si="38"/>
        <v>0</v>
      </c>
      <c r="BJ252" s="17" t="s">
        <v>142</v>
      </c>
      <c r="BK252" s="213">
        <f t="shared" si="39"/>
        <v>0</v>
      </c>
      <c r="BL252" s="17" t="s">
        <v>183</v>
      </c>
      <c r="BM252" s="212" t="s">
        <v>462</v>
      </c>
    </row>
    <row r="253" spans="1:65" s="2" customFormat="1" ht="16.5" customHeight="1" x14ac:dyDescent="0.2">
      <c r="A253" s="34"/>
      <c r="B253" s="35"/>
      <c r="C253" s="200" t="s">
        <v>463</v>
      </c>
      <c r="D253" s="200" t="s">
        <v>137</v>
      </c>
      <c r="E253" s="201" t="s">
        <v>464</v>
      </c>
      <c r="F253" s="202" t="s">
        <v>465</v>
      </c>
      <c r="G253" s="203" t="s">
        <v>374</v>
      </c>
      <c r="H253" s="204">
        <v>4</v>
      </c>
      <c r="I253" s="205"/>
      <c r="J253" s="206">
        <f t="shared" si="30"/>
        <v>0</v>
      </c>
      <c r="K253" s="207"/>
      <c r="L253" s="39"/>
      <c r="M253" s="208" t="s">
        <v>1</v>
      </c>
      <c r="N253" s="209" t="s">
        <v>43</v>
      </c>
      <c r="O253" s="71"/>
      <c r="P253" s="210">
        <f t="shared" si="31"/>
        <v>0</v>
      </c>
      <c r="Q253" s="210">
        <v>1.89E-3</v>
      </c>
      <c r="R253" s="210">
        <f t="shared" si="32"/>
        <v>7.5599999999999999E-3</v>
      </c>
      <c r="S253" s="210">
        <v>0</v>
      </c>
      <c r="T253" s="211">
        <f t="shared" si="3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2" t="s">
        <v>183</v>
      </c>
      <c r="AT253" s="212" t="s">
        <v>137</v>
      </c>
      <c r="AU253" s="212" t="s">
        <v>142</v>
      </c>
      <c r="AY253" s="17" t="s">
        <v>134</v>
      </c>
      <c r="BE253" s="213">
        <f t="shared" si="34"/>
        <v>0</v>
      </c>
      <c r="BF253" s="213">
        <f t="shared" si="35"/>
        <v>0</v>
      </c>
      <c r="BG253" s="213">
        <f t="shared" si="36"/>
        <v>0</v>
      </c>
      <c r="BH253" s="213">
        <f t="shared" si="37"/>
        <v>0</v>
      </c>
      <c r="BI253" s="213">
        <f t="shared" si="38"/>
        <v>0</v>
      </c>
      <c r="BJ253" s="17" t="s">
        <v>142</v>
      </c>
      <c r="BK253" s="213">
        <f t="shared" si="39"/>
        <v>0</v>
      </c>
      <c r="BL253" s="17" t="s">
        <v>183</v>
      </c>
      <c r="BM253" s="212" t="s">
        <v>466</v>
      </c>
    </row>
    <row r="254" spans="1:65" s="2" customFormat="1" ht="16.5" customHeight="1" x14ac:dyDescent="0.2">
      <c r="A254" s="34"/>
      <c r="B254" s="35"/>
      <c r="C254" s="200" t="s">
        <v>467</v>
      </c>
      <c r="D254" s="200" t="s">
        <v>137</v>
      </c>
      <c r="E254" s="201" t="s">
        <v>468</v>
      </c>
      <c r="F254" s="202" t="s">
        <v>469</v>
      </c>
      <c r="G254" s="203" t="s">
        <v>374</v>
      </c>
      <c r="H254" s="204">
        <v>3</v>
      </c>
      <c r="I254" s="205"/>
      <c r="J254" s="206">
        <f t="shared" si="30"/>
        <v>0</v>
      </c>
      <c r="K254" s="207"/>
      <c r="L254" s="39"/>
      <c r="M254" s="208" t="s">
        <v>1</v>
      </c>
      <c r="N254" s="209" t="s">
        <v>43</v>
      </c>
      <c r="O254" s="71"/>
      <c r="P254" s="210">
        <f t="shared" si="31"/>
        <v>0</v>
      </c>
      <c r="Q254" s="210">
        <v>0</v>
      </c>
      <c r="R254" s="210">
        <f t="shared" si="32"/>
        <v>0</v>
      </c>
      <c r="S254" s="210">
        <v>1.56E-3</v>
      </c>
      <c r="T254" s="211">
        <f t="shared" si="33"/>
        <v>4.6800000000000001E-3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2" t="s">
        <v>183</v>
      </c>
      <c r="AT254" s="212" t="s">
        <v>137</v>
      </c>
      <c r="AU254" s="212" t="s">
        <v>142</v>
      </c>
      <c r="AY254" s="17" t="s">
        <v>134</v>
      </c>
      <c r="BE254" s="213">
        <f t="shared" si="34"/>
        <v>0</v>
      </c>
      <c r="BF254" s="213">
        <f t="shared" si="35"/>
        <v>0</v>
      </c>
      <c r="BG254" s="213">
        <f t="shared" si="36"/>
        <v>0</v>
      </c>
      <c r="BH254" s="213">
        <f t="shared" si="37"/>
        <v>0</v>
      </c>
      <c r="BI254" s="213">
        <f t="shared" si="38"/>
        <v>0</v>
      </c>
      <c r="BJ254" s="17" t="s">
        <v>142</v>
      </c>
      <c r="BK254" s="213">
        <f t="shared" si="39"/>
        <v>0</v>
      </c>
      <c r="BL254" s="17" t="s">
        <v>183</v>
      </c>
      <c r="BM254" s="212" t="s">
        <v>470</v>
      </c>
    </row>
    <row r="255" spans="1:65" s="2" customFormat="1" ht="21.75" customHeight="1" x14ac:dyDescent="0.2">
      <c r="A255" s="34"/>
      <c r="B255" s="35"/>
      <c r="C255" s="200" t="s">
        <v>471</v>
      </c>
      <c r="D255" s="200" t="s">
        <v>137</v>
      </c>
      <c r="E255" s="201" t="s">
        <v>472</v>
      </c>
      <c r="F255" s="202" t="s">
        <v>473</v>
      </c>
      <c r="G255" s="203" t="s">
        <v>374</v>
      </c>
      <c r="H255" s="204">
        <v>1</v>
      </c>
      <c r="I255" s="205"/>
      <c r="J255" s="206">
        <f t="shared" si="30"/>
        <v>0</v>
      </c>
      <c r="K255" s="207"/>
      <c r="L255" s="39"/>
      <c r="M255" s="208" t="s">
        <v>1</v>
      </c>
      <c r="N255" s="209" t="s">
        <v>43</v>
      </c>
      <c r="O255" s="71"/>
      <c r="P255" s="210">
        <f t="shared" si="31"/>
        <v>0</v>
      </c>
      <c r="Q255" s="210">
        <v>1.8E-3</v>
      </c>
      <c r="R255" s="210">
        <f t="shared" si="32"/>
        <v>1.8E-3</v>
      </c>
      <c r="S255" s="210">
        <v>0</v>
      </c>
      <c r="T255" s="211">
        <f t="shared" si="3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2" t="s">
        <v>183</v>
      </c>
      <c r="AT255" s="212" t="s">
        <v>137</v>
      </c>
      <c r="AU255" s="212" t="s">
        <v>142</v>
      </c>
      <c r="AY255" s="17" t="s">
        <v>134</v>
      </c>
      <c r="BE255" s="213">
        <f t="shared" si="34"/>
        <v>0</v>
      </c>
      <c r="BF255" s="213">
        <f t="shared" si="35"/>
        <v>0</v>
      </c>
      <c r="BG255" s="213">
        <f t="shared" si="36"/>
        <v>0</v>
      </c>
      <c r="BH255" s="213">
        <f t="shared" si="37"/>
        <v>0</v>
      </c>
      <c r="BI255" s="213">
        <f t="shared" si="38"/>
        <v>0</v>
      </c>
      <c r="BJ255" s="17" t="s">
        <v>142</v>
      </c>
      <c r="BK255" s="213">
        <f t="shared" si="39"/>
        <v>0</v>
      </c>
      <c r="BL255" s="17" t="s">
        <v>183</v>
      </c>
      <c r="BM255" s="212" t="s">
        <v>474</v>
      </c>
    </row>
    <row r="256" spans="1:65" s="2" customFormat="1" ht="21.75" customHeight="1" x14ac:dyDescent="0.2">
      <c r="A256" s="34"/>
      <c r="B256" s="35"/>
      <c r="C256" s="200" t="s">
        <v>475</v>
      </c>
      <c r="D256" s="200" t="s">
        <v>137</v>
      </c>
      <c r="E256" s="201" t="s">
        <v>476</v>
      </c>
      <c r="F256" s="202" t="s">
        <v>477</v>
      </c>
      <c r="G256" s="203" t="s">
        <v>374</v>
      </c>
      <c r="H256" s="204">
        <v>1</v>
      </c>
      <c r="I256" s="205"/>
      <c r="J256" s="206">
        <f t="shared" si="30"/>
        <v>0</v>
      </c>
      <c r="K256" s="207"/>
      <c r="L256" s="39"/>
      <c r="M256" s="208" t="s">
        <v>1</v>
      </c>
      <c r="N256" s="209" t="s">
        <v>43</v>
      </c>
      <c r="O256" s="71"/>
      <c r="P256" s="210">
        <f t="shared" si="31"/>
        <v>0</v>
      </c>
      <c r="Q256" s="210">
        <v>1.8400000000000001E-3</v>
      </c>
      <c r="R256" s="210">
        <f t="shared" si="32"/>
        <v>1.8400000000000001E-3</v>
      </c>
      <c r="S256" s="210">
        <v>0</v>
      </c>
      <c r="T256" s="211">
        <f t="shared" si="3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2" t="s">
        <v>183</v>
      </c>
      <c r="AT256" s="212" t="s">
        <v>137</v>
      </c>
      <c r="AU256" s="212" t="s">
        <v>142</v>
      </c>
      <c r="AY256" s="17" t="s">
        <v>134</v>
      </c>
      <c r="BE256" s="213">
        <f t="shared" si="34"/>
        <v>0</v>
      </c>
      <c r="BF256" s="213">
        <f t="shared" si="35"/>
        <v>0</v>
      </c>
      <c r="BG256" s="213">
        <f t="shared" si="36"/>
        <v>0</v>
      </c>
      <c r="BH256" s="213">
        <f t="shared" si="37"/>
        <v>0</v>
      </c>
      <c r="BI256" s="213">
        <f t="shared" si="38"/>
        <v>0</v>
      </c>
      <c r="BJ256" s="17" t="s">
        <v>142</v>
      </c>
      <c r="BK256" s="213">
        <f t="shared" si="39"/>
        <v>0</v>
      </c>
      <c r="BL256" s="17" t="s">
        <v>183</v>
      </c>
      <c r="BM256" s="212" t="s">
        <v>478</v>
      </c>
    </row>
    <row r="257" spans="1:65" s="2" customFormat="1" ht="16.5" customHeight="1" x14ac:dyDescent="0.2">
      <c r="A257" s="34"/>
      <c r="B257" s="35"/>
      <c r="C257" s="200" t="s">
        <v>479</v>
      </c>
      <c r="D257" s="200" t="s">
        <v>137</v>
      </c>
      <c r="E257" s="201" t="s">
        <v>480</v>
      </c>
      <c r="F257" s="202" t="s">
        <v>481</v>
      </c>
      <c r="G257" s="203" t="s">
        <v>286</v>
      </c>
      <c r="H257" s="204">
        <v>3</v>
      </c>
      <c r="I257" s="205"/>
      <c r="J257" s="206">
        <f t="shared" si="30"/>
        <v>0</v>
      </c>
      <c r="K257" s="207"/>
      <c r="L257" s="39"/>
      <c r="M257" s="208" t="s">
        <v>1</v>
      </c>
      <c r="N257" s="209" t="s">
        <v>43</v>
      </c>
      <c r="O257" s="71"/>
      <c r="P257" s="210">
        <f t="shared" si="31"/>
        <v>0</v>
      </c>
      <c r="Q257" s="210">
        <v>1.3999999999999999E-4</v>
      </c>
      <c r="R257" s="210">
        <f t="shared" si="32"/>
        <v>4.1999999999999996E-4</v>
      </c>
      <c r="S257" s="210">
        <v>0</v>
      </c>
      <c r="T257" s="211">
        <f t="shared" si="3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2" t="s">
        <v>183</v>
      </c>
      <c r="AT257" s="212" t="s">
        <v>137</v>
      </c>
      <c r="AU257" s="212" t="s">
        <v>142</v>
      </c>
      <c r="AY257" s="17" t="s">
        <v>134</v>
      </c>
      <c r="BE257" s="213">
        <f t="shared" si="34"/>
        <v>0</v>
      </c>
      <c r="BF257" s="213">
        <f t="shared" si="35"/>
        <v>0</v>
      </c>
      <c r="BG257" s="213">
        <f t="shared" si="36"/>
        <v>0</v>
      </c>
      <c r="BH257" s="213">
        <f t="shared" si="37"/>
        <v>0</v>
      </c>
      <c r="BI257" s="213">
        <f t="shared" si="38"/>
        <v>0</v>
      </c>
      <c r="BJ257" s="17" t="s">
        <v>142</v>
      </c>
      <c r="BK257" s="213">
        <f t="shared" si="39"/>
        <v>0</v>
      </c>
      <c r="BL257" s="17" t="s">
        <v>183</v>
      </c>
      <c r="BM257" s="212" t="s">
        <v>482</v>
      </c>
    </row>
    <row r="258" spans="1:65" s="2" customFormat="1" ht="21.75" customHeight="1" x14ac:dyDescent="0.2">
      <c r="A258" s="34"/>
      <c r="B258" s="35"/>
      <c r="C258" s="247" t="s">
        <v>483</v>
      </c>
      <c r="D258" s="247" t="s">
        <v>264</v>
      </c>
      <c r="E258" s="248" t="s">
        <v>484</v>
      </c>
      <c r="F258" s="249" t="s">
        <v>485</v>
      </c>
      <c r="G258" s="250" t="s">
        <v>286</v>
      </c>
      <c r="H258" s="251">
        <v>2</v>
      </c>
      <c r="I258" s="252"/>
      <c r="J258" s="253">
        <f t="shared" si="30"/>
        <v>0</v>
      </c>
      <c r="K258" s="254"/>
      <c r="L258" s="255"/>
      <c r="M258" s="256" t="s">
        <v>1</v>
      </c>
      <c r="N258" s="257" t="s">
        <v>43</v>
      </c>
      <c r="O258" s="71"/>
      <c r="P258" s="210">
        <f t="shared" si="31"/>
        <v>0</v>
      </c>
      <c r="Q258" s="210">
        <v>4.4000000000000002E-4</v>
      </c>
      <c r="R258" s="210">
        <f t="shared" si="32"/>
        <v>8.8000000000000003E-4</v>
      </c>
      <c r="S258" s="210">
        <v>0</v>
      </c>
      <c r="T258" s="211">
        <f t="shared" si="3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2" t="s">
        <v>268</v>
      </c>
      <c r="AT258" s="212" t="s">
        <v>264</v>
      </c>
      <c r="AU258" s="212" t="s">
        <v>142</v>
      </c>
      <c r="AY258" s="17" t="s">
        <v>134</v>
      </c>
      <c r="BE258" s="213">
        <f t="shared" si="34"/>
        <v>0</v>
      </c>
      <c r="BF258" s="213">
        <f t="shared" si="35"/>
        <v>0</v>
      </c>
      <c r="BG258" s="213">
        <f t="shared" si="36"/>
        <v>0</v>
      </c>
      <c r="BH258" s="213">
        <f t="shared" si="37"/>
        <v>0</v>
      </c>
      <c r="BI258" s="213">
        <f t="shared" si="38"/>
        <v>0</v>
      </c>
      <c r="BJ258" s="17" t="s">
        <v>142</v>
      </c>
      <c r="BK258" s="213">
        <f t="shared" si="39"/>
        <v>0</v>
      </c>
      <c r="BL258" s="17" t="s">
        <v>183</v>
      </c>
      <c r="BM258" s="212" t="s">
        <v>486</v>
      </c>
    </row>
    <row r="259" spans="1:65" s="2" customFormat="1" ht="21.75" customHeight="1" x14ac:dyDescent="0.2">
      <c r="A259" s="34"/>
      <c r="B259" s="35"/>
      <c r="C259" s="247" t="s">
        <v>487</v>
      </c>
      <c r="D259" s="247" t="s">
        <v>264</v>
      </c>
      <c r="E259" s="248" t="s">
        <v>488</v>
      </c>
      <c r="F259" s="249" t="s">
        <v>489</v>
      </c>
      <c r="G259" s="250" t="s">
        <v>286</v>
      </c>
      <c r="H259" s="251">
        <v>1</v>
      </c>
      <c r="I259" s="252"/>
      <c r="J259" s="253">
        <f t="shared" si="30"/>
        <v>0</v>
      </c>
      <c r="K259" s="254"/>
      <c r="L259" s="255"/>
      <c r="M259" s="256" t="s">
        <v>1</v>
      </c>
      <c r="N259" s="257" t="s">
        <v>43</v>
      </c>
      <c r="O259" s="71"/>
      <c r="P259" s="210">
        <f t="shared" si="31"/>
        <v>0</v>
      </c>
      <c r="Q259" s="210">
        <v>0</v>
      </c>
      <c r="R259" s="210">
        <f t="shared" si="32"/>
        <v>0</v>
      </c>
      <c r="S259" s="210">
        <v>0</v>
      </c>
      <c r="T259" s="211">
        <f t="shared" si="3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2" t="s">
        <v>268</v>
      </c>
      <c r="AT259" s="212" t="s">
        <v>264</v>
      </c>
      <c r="AU259" s="212" t="s">
        <v>142</v>
      </c>
      <c r="AY259" s="17" t="s">
        <v>134</v>
      </c>
      <c r="BE259" s="213">
        <f t="shared" si="34"/>
        <v>0</v>
      </c>
      <c r="BF259" s="213">
        <f t="shared" si="35"/>
        <v>0</v>
      </c>
      <c r="BG259" s="213">
        <f t="shared" si="36"/>
        <v>0</v>
      </c>
      <c r="BH259" s="213">
        <f t="shared" si="37"/>
        <v>0</v>
      </c>
      <c r="BI259" s="213">
        <f t="shared" si="38"/>
        <v>0</v>
      </c>
      <c r="BJ259" s="17" t="s">
        <v>142</v>
      </c>
      <c r="BK259" s="213">
        <f t="shared" si="39"/>
        <v>0</v>
      </c>
      <c r="BL259" s="17" t="s">
        <v>183</v>
      </c>
      <c r="BM259" s="212" t="s">
        <v>490</v>
      </c>
    </row>
    <row r="260" spans="1:65" s="2" customFormat="1" ht="21.75" customHeight="1" x14ac:dyDescent="0.2">
      <c r="A260" s="34"/>
      <c r="B260" s="35"/>
      <c r="C260" s="200" t="s">
        <v>491</v>
      </c>
      <c r="D260" s="200" t="s">
        <v>137</v>
      </c>
      <c r="E260" s="201" t="s">
        <v>492</v>
      </c>
      <c r="F260" s="202" t="s">
        <v>493</v>
      </c>
      <c r="G260" s="203" t="s">
        <v>217</v>
      </c>
      <c r="H260" s="204">
        <v>5.0999999999999997E-2</v>
      </c>
      <c r="I260" s="205"/>
      <c r="J260" s="206">
        <f t="shared" si="30"/>
        <v>0</v>
      </c>
      <c r="K260" s="207"/>
      <c r="L260" s="39"/>
      <c r="M260" s="208" t="s">
        <v>1</v>
      </c>
      <c r="N260" s="209" t="s">
        <v>43</v>
      </c>
      <c r="O260" s="71"/>
      <c r="P260" s="210">
        <f t="shared" si="31"/>
        <v>0</v>
      </c>
      <c r="Q260" s="210">
        <v>0</v>
      </c>
      <c r="R260" s="210">
        <f t="shared" si="32"/>
        <v>0</v>
      </c>
      <c r="S260" s="210">
        <v>0</v>
      </c>
      <c r="T260" s="211">
        <f t="shared" si="3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2" t="s">
        <v>183</v>
      </c>
      <c r="AT260" s="212" t="s">
        <v>137</v>
      </c>
      <c r="AU260" s="212" t="s">
        <v>142</v>
      </c>
      <c r="AY260" s="17" t="s">
        <v>134</v>
      </c>
      <c r="BE260" s="213">
        <f t="shared" si="34"/>
        <v>0</v>
      </c>
      <c r="BF260" s="213">
        <f t="shared" si="35"/>
        <v>0</v>
      </c>
      <c r="BG260" s="213">
        <f t="shared" si="36"/>
        <v>0</v>
      </c>
      <c r="BH260" s="213">
        <f t="shared" si="37"/>
        <v>0</v>
      </c>
      <c r="BI260" s="213">
        <f t="shared" si="38"/>
        <v>0</v>
      </c>
      <c r="BJ260" s="17" t="s">
        <v>142</v>
      </c>
      <c r="BK260" s="213">
        <f t="shared" si="39"/>
        <v>0</v>
      </c>
      <c r="BL260" s="17" t="s">
        <v>183</v>
      </c>
      <c r="BM260" s="212" t="s">
        <v>494</v>
      </c>
    </row>
    <row r="261" spans="1:65" s="2" customFormat="1" ht="21.75" customHeight="1" x14ac:dyDescent="0.2">
      <c r="A261" s="34"/>
      <c r="B261" s="35"/>
      <c r="C261" s="200" t="s">
        <v>495</v>
      </c>
      <c r="D261" s="200" t="s">
        <v>137</v>
      </c>
      <c r="E261" s="201" t="s">
        <v>496</v>
      </c>
      <c r="F261" s="202" t="s">
        <v>497</v>
      </c>
      <c r="G261" s="203" t="s">
        <v>217</v>
      </c>
      <c r="H261" s="204">
        <v>5.0999999999999997E-2</v>
      </c>
      <c r="I261" s="205"/>
      <c r="J261" s="206">
        <f t="shared" si="30"/>
        <v>0</v>
      </c>
      <c r="K261" s="207"/>
      <c r="L261" s="39"/>
      <c r="M261" s="208" t="s">
        <v>1</v>
      </c>
      <c r="N261" s="209" t="s">
        <v>43</v>
      </c>
      <c r="O261" s="71"/>
      <c r="P261" s="210">
        <f t="shared" si="31"/>
        <v>0</v>
      </c>
      <c r="Q261" s="210">
        <v>0</v>
      </c>
      <c r="R261" s="210">
        <f t="shared" si="32"/>
        <v>0</v>
      </c>
      <c r="S261" s="210">
        <v>0</v>
      </c>
      <c r="T261" s="211">
        <f t="shared" si="3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2" t="s">
        <v>183</v>
      </c>
      <c r="AT261" s="212" t="s">
        <v>137</v>
      </c>
      <c r="AU261" s="212" t="s">
        <v>142</v>
      </c>
      <c r="AY261" s="17" t="s">
        <v>134</v>
      </c>
      <c r="BE261" s="213">
        <f t="shared" si="34"/>
        <v>0</v>
      </c>
      <c r="BF261" s="213">
        <f t="shared" si="35"/>
        <v>0</v>
      </c>
      <c r="BG261" s="213">
        <f t="shared" si="36"/>
        <v>0</v>
      </c>
      <c r="BH261" s="213">
        <f t="shared" si="37"/>
        <v>0</v>
      </c>
      <c r="BI261" s="213">
        <f t="shared" si="38"/>
        <v>0</v>
      </c>
      <c r="BJ261" s="17" t="s">
        <v>142</v>
      </c>
      <c r="BK261" s="213">
        <f t="shared" si="39"/>
        <v>0</v>
      </c>
      <c r="BL261" s="17" t="s">
        <v>183</v>
      </c>
      <c r="BM261" s="212" t="s">
        <v>498</v>
      </c>
    </row>
    <row r="262" spans="1:65" s="2" customFormat="1" ht="33" customHeight="1" x14ac:dyDescent="0.2">
      <c r="A262" s="34"/>
      <c r="B262" s="35"/>
      <c r="C262" s="200" t="s">
        <v>499</v>
      </c>
      <c r="D262" s="200" t="s">
        <v>137</v>
      </c>
      <c r="E262" s="201" t="s">
        <v>500</v>
      </c>
      <c r="F262" s="202" t="s">
        <v>501</v>
      </c>
      <c r="G262" s="203" t="s">
        <v>502</v>
      </c>
      <c r="H262" s="204">
        <v>1</v>
      </c>
      <c r="I262" s="205"/>
      <c r="J262" s="206">
        <f t="shared" si="30"/>
        <v>0</v>
      </c>
      <c r="K262" s="207"/>
      <c r="L262" s="39"/>
      <c r="M262" s="208" t="s">
        <v>1</v>
      </c>
      <c r="N262" s="209" t="s">
        <v>43</v>
      </c>
      <c r="O262" s="71"/>
      <c r="P262" s="210">
        <f t="shared" si="31"/>
        <v>0</v>
      </c>
      <c r="Q262" s="210">
        <v>0</v>
      </c>
      <c r="R262" s="210">
        <f t="shared" si="32"/>
        <v>0</v>
      </c>
      <c r="S262" s="210">
        <v>0</v>
      </c>
      <c r="T262" s="211">
        <f t="shared" si="3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2" t="s">
        <v>183</v>
      </c>
      <c r="AT262" s="212" t="s">
        <v>137</v>
      </c>
      <c r="AU262" s="212" t="s">
        <v>142</v>
      </c>
      <c r="AY262" s="17" t="s">
        <v>134</v>
      </c>
      <c r="BE262" s="213">
        <f t="shared" si="34"/>
        <v>0</v>
      </c>
      <c r="BF262" s="213">
        <f t="shared" si="35"/>
        <v>0</v>
      </c>
      <c r="BG262" s="213">
        <f t="shared" si="36"/>
        <v>0</v>
      </c>
      <c r="BH262" s="213">
        <f t="shared" si="37"/>
        <v>0</v>
      </c>
      <c r="BI262" s="213">
        <f t="shared" si="38"/>
        <v>0</v>
      </c>
      <c r="BJ262" s="17" t="s">
        <v>142</v>
      </c>
      <c r="BK262" s="213">
        <f t="shared" si="39"/>
        <v>0</v>
      </c>
      <c r="BL262" s="17" t="s">
        <v>183</v>
      </c>
      <c r="BM262" s="212" t="s">
        <v>503</v>
      </c>
    </row>
    <row r="263" spans="1:65" s="2" customFormat="1" ht="16.5" customHeight="1" x14ac:dyDescent="0.2">
      <c r="A263" s="34"/>
      <c r="B263" s="35"/>
      <c r="C263" s="200" t="s">
        <v>504</v>
      </c>
      <c r="D263" s="200" t="s">
        <v>137</v>
      </c>
      <c r="E263" s="201" t="s">
        <v>505</v>
      </c>
      <c r="F263" s="202" t="s">
        <v>506</v>
      </c>
      <c r="G263" s="203" t="s">
        <v>502</v>
      </c>
      <c r="H263" s="204">
        <v>1</v>
      </c>
      <c r="I263" s="205"/>
      <c r="J263" s="206">
        <f t="shared" si="30"/>
        <v>0</v>
      </c>
      <c r="K263" s="207"/>
      <c r="L263" s="39"/>
      <c r="M263" s="208" t="s">
        <v>1</v>
      </c>
      <c r="N263" s="209" t="s">
        <v>43</v>
      </c>
      <c r="O263" s="71"/>
      <c r="P263" s="210">
        <f t="shared" si="31"/>
        <v>0</v>
      </c>
      <c r="Q263" s="210">
        <v>0</v>
      </c>
      <c r="R263" s="210">
        <f t="shared" si="32"/>
        <v>0</v>
      </c>
      <c r="S263" s="210">
        <v>0</v>
      </c>
      <c r="T263" s="211">
        <f t="shared" si="3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2" t="s">
        <v>183</v>
      </c>
      <c r="AT263" s="212" t="s">
        <v>137</v>
      </c>
      <c r="AU263" s="212" t="s">
        <v>142</v>
      </c>
      <c r="AY263" s="17" t="s">
        <v>134</v>
      </c>
      <c r="BE263" s="213">
        <f t="shared" si="34"/>
        <v>0</v>
      </c>
      <c r="BF263" s="213">
        <f t="shared" si="35"/>
        <v>0</v>
      </c>
      <c r="BG263" s="213">
        <f t="shared" si="36"/>
        <v>0</v>
      </c>
      <c r="BH263" s="213">
        <f t="shared" si="37"/>
        <v>0</v>
      </c>
      <c r="BI263" s="213">
        <f t="shared" si="38"/>
        <v>0</v>
      </c>
      <c r="BJ263" s="17" t="s">
        <v>142</v>
      </c>
      <c r="BK263" s="213">
        <f t="shared" si="39"/>
        <v>0</v>
      </c>
      <c r="BL263" s="17" t="s">
        <v>183</v>
      </c>
      <c r="BM263" s="212" t="s">
        <v>507</v>
      </c>
    </row>
    <row r="264" spans="1:65" s="2" customFormat="1" ht="16.5" customHeight="1" x14ac:dyDescent="0.2">
      <c r="A264" s="34"/>
      <c r="B264" s="35"/>
      <c r="C264" s="200" t="s">
        <v>508</v>
      </c>
      <c r="D264" s="200" t="s">
        <v>137</v>
      </c>
      <c r="E264" s="201" t="s">
        <v>509</v>
      </c>
      <c r="F264" s="202" t="s">
        <v>510</v>
      </c>
      <c r="G264" s="203" t="s">
        <v>502</v>
      </c>
      <c r="H264" s="204">
        <v>1</v>
      </c>
      <c r="I264" s="205"/>
      <c r="J264" s="206">
        <f t="shared" si="30"/>
        <v>0</v>
      </c>
      <c r="K264" s="207"/>
      <c r="L264" s="39"/>
      <c r="M264" s="208" t="s">
        <v>1</v>
      </c>
      <c r="N264" s="209" t="s">
        <v>43</v>
      </c>
      <c r="O264" s="71"/>
      <c r="P264" s="210">
        <f t="shared" si="31"/>
        <v>0</v>
      </c>
      <c r="Q264" s="210">
        <v>0</v>
      </c>
      <c r="R264" s="210">
        <f t="shared" si="32"/>
        <v>0</v>
      </c>
      <c r="S264" s="210">
        <v>0</v>
      </c>
      <c r="T264" s="211">
        <f t="shared" si="3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2" t="s">
        <v>183</v>
      </c>
      <c r="AT264" s="212" t="s">
        <v>137</v>
      </c>
      <c r="AU264" s="212" t="s">
        <v>142</v>
      </c>
      <c r="AY264" s="17" t="s">
        <v>134</v>
      </c>
      <c r="BE264" s="213">
        <f t="shared" si="34"/>
        <v>0</v>
      </c>
      <c r="BF264" s="213">
        <f t="shared" si="35"/>
        <v>0</v>
      </c>
      <c r="BG264" s="213">
        <f t="shared" si="36"/>
        <v>0</v>
      </c>
      <c r="BH264" s="213">
        <f t="shared" si="37"/>
        <v>0</v>
      </c>
      <c r="BI264" s="213">
        <f t="shared" si="38"/>
        <v>0</v>
      </c>
      <c r="BJ264" s="17" t="s">
        <v>142</v>
      </c>
      <c r="BK264" s="213">
        <f t="shared" si="39"/>
        <v>0</v>
      </c>
      <c r="BL264" s="17" t="s">
        <v>183</v>
      </c>
      <c r="BM264" s="212" t="s">
        <v>511</v>
      </c>
    </row>
    <row r="265" spans="1:65" s="2" customFormat="1" ht="16.5" customHeight="1" x14ac:dyDescent="0.2">
      <c r="A265" s="34"/>
      <c r="B265" s="35"/>
      <c r="C265" s="200" t="s">
        <v>512</v>
      </c>
      <c r="D265" s="200" t="s">
        <v>137</v>
      </c>
      <c r="E265" s="201" t="s">
        <v>513</v>
      </c>
      <c r="F265" s="202" t="s">
        <v>514</v>
      </c>
      <c r="G265" s="203" t="s">
        <v>502</v>
      </c>
      <c r="H265" s="204">
        <v>1</v>
      </c>
      <c r="I265" s="205"/>
      <c r="J265" s="206">
        <f t="shared" si="30"/>
        <v>0</v>
      </c>
      <c r="K265" s="207"/>
      <c r="L265" s="39"/>
      <c r="M265" s="208" t="s">
        <v>1</v>
      </c>
      <c r="N265" s="209" t="s">
        <v>43</v>
      </c>
      <c r="O265" s="71"/>
      <c r="P265" s="210">
        <f t="shared" si="31"/>
        <v>0</v>
      </c>
      <c r="Q265" s="210">
        <v>0</v>
      </c>
      <c r="R265" s="210">
        <f t="shared" si="32"/>
        <v>0</v>
      </c>
      <c r="S265" s="210">
        <v>0</v>
      </c>
      <c r="T265" s="211">
        <f t="shared" si="3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2" t="s">
        <v>183</v>
      </c>
      <c r="AT265" s="212" t="s">
        <v>137</v>
      </c>
      <c r="AU265" s="212" t="s">
        <v>142</v>
      </c>
      <c r="AY265" s="17" t="s">
        <v>134</v>
      </c>
      <c r="BE265" s="213">
        <f t="shared" si="34"/>
        <v>0</v>
      </c>
      <c r="BF265" s="213">
        <f t="shared" si="35"/>
        <v>0</v>
      </c>
      <c r="BG265" s="213">
        <f t="shared" si="36"/>
        <v>0</v>
      </c>
      <c r="BH265" s="213">
        <f t="shared" si="37"/>
        <v>0</v>
      </c>
      <c r="BI265" s="213">
        <f t="shared" si="38"/>
        <v>0</v>
      </c>
      <c r="BJ265" s="17" t="s">
        <v>142</v>
      </c>
      <c r="BK265" s="213">
        <f t="shared" si="39"/>
        <v>0</v>
      </c>
      <c r="BL265" s="17" t="s">
        <v>183</v>
      </c>
      <c r="BM265" s="212" t="s">
        <v>515</v>
      </c>
    </row>
    <row r="266" spans="1:65" s="2" customFormat="1" ht="16.5" customHeight="1" x14ac:dyDescent="0.2">
      <c r="A266" s="34"/>
      <c r="B266" s="35"/>
      <c r="C266" s="200" t="s">
        <v>516</v>
      </c>
      <c r="D266" s="200" t="s">
        <v>137</v>
      </c>
      <c r="E266" s="201" t="s">
        <v>517</v>
      </c>
      <c r="F266" s="202" t="s">
        <v>518</v>
      </c>
      <c r="G266" s="203" t="s">
        <v>502</v>
      </c>
      <c r="H266" s="204">
        <v>1</v>
      </c>
      <c r="I266" s="205"/>
      <c r="J266" s="206">
        <f t="shared" si="30"/>
        <v>0</v>
      </c>
      <c r="K266" s="207"/>
      <c r="L266" s="39"/>
      <c r="M266" s="208" t="s">
        <v>1</v>
      </c>
      <c r="N266" s="209" t="s">
        <v>43</v>
      </c>
      <c r="O266" s="71"/>
      <c r="P266" s="210">
        <f t="shared" si="31"/>
        <v>0</v>
      </c>
      <c r="Q266" s="210">
        <v>0</v>
      </c>
      <c r="R266" s="210">
        <f t="shared" si="32"/>
        <v>0</v>
      </c>
      <c r="S266" s="210">
        <v>0</v>
      </c>
      <c r="T266" s="211">
        <f t="shared" si="3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2" t="s">
        <v>183</v>
      </c>
      <c r="AT266" s="212" t="s">
        <v>137</v>
      </c>
      <c r="AU266" s="212" t="s">
        <v>142</v>
      </c>
      <c r="AY266" s="17" t="s">
        <v>134</v>
      </c>
      <c r="BE266" s="213">
        <f t="shared" si="34"/>
        <v>0</v>
      </c>
      <c r="BF266" s="213">
        <f t="shared" si="35"/>
        <v>0</v>
      </c>
      <c r="BG266" s="213">
        <f t="shared" si="36"/>
        <v>0</v>
      </c>
      <c r="BH266" s="213">
        <f t="shared" si="37"/>
        <v>0</v>
      </c>
      <c r="BI266" s="213">
        <f t="shared" si="38"/>
        <v>0</v>
      </c>
      <c r="BJ266" s="17" t="s">
        <v>142</v>
      </c>
      <c r="BK266" s="213">
        <f t="shared" si="39"/>
        <v>0</v>
      </c>
      <c r="BL266" s="17" t="s">
        <v>183</v>
      </c>
      <c r="BM266" s="212" t="s">
        <v>519</v>
      </c>
    </row>
    <row r="267" spans="1:65" s="2" customFormat="1" ht="21.75" customHeight="1" x14ac:dyDescent="0.2">
      <c r="A267" s="34"/>
      <c r="B267" s="35"/>
      <c r="C267" s="200" t="s">
        <v>520</v>
      </c>
      <c r="D267" s="200" t="s">
        <v>137</v>
      </c>
      <c r="E267" s="201" t="s">
        <v>521</v>
      </c>
      <c r="F267" s="202" t="s">
        <v>522</v>
      </c>
      <c r="G267" s="203" t="s">
        <v>502</v>
      </c>
      <c r="H267" s="204">
        <v>1</v>
      </c>
      <c r="I267" s="205"/>
      <c r="J267" s="206">
        <f t="shared" si="30"/>
        <v>0</v>
      </c>
      <c r="K267" s="207"/>
      <c r="L267" s="39"/>
      <c r="M267" s="208" t="s">
        <v>1</v>
      </c>
      <c r="N267" s="209" t="s">
        <v>43</v>
      </c>
      <c r="O267" s="71"/>
      <c r="P267" s="210">
        <f t="shared" si="31"/>
        <v>0</v>
      </c>
      <c r="Q267" s="210">
        <v>0</v>
      </c>
      <c r="R267" s="210">
        <f t="shared" si="32"/>
        <v>0</v>
      </c>
      <c r="S267" s="210">
        <v>0</v>
      </c>
      <c r="T267" s="211">
        <f t="shared" si="3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2" t="s">
        <v>183</v>
      </c>
      <c r="AT267" s="212" t="s">
        <v>137</v>
      </c>
      <c r="AU267" s="212" t="s">
        <v>142</v>
      </c>
      <c r="AY267" s="17" t="s">
        <v>134</v>
      </c>
      <c r="BE267" s="213">
        <f t="shared" si="34"/>
        <v>0</v>
      </c>
      <c r="BF267" s="213">
        <f t="shared" si="35"/>
        <v>0</v>
      </c>
      <c r="BG267" s="213">
        <f t="shared" si="36"/>
        <v>0</v>
      </c>
      <c r="BH267" s="213">
        <f t="shared" si="37"/>
        <v>0</v>
      </c>
      <c r="BI267" s="213">
        <f t="shared" si="38"/>
        <v>0</v>
      </c>
      <c r="BJ267" s="17" t="s">
        <v>142</v>
      </c>
      <c r="BK267" s="213">
        <f t="shared" si="39"/>
        <v>0</v>
      </c>
      <c r="BL267" s="17" t="s">
        <v>183</v>
      </c>
      <c r="BM267" s="212" t="s">
        <v>523</v>
      </c>
    </row>
    <row r="268" spans="1:65" s="2" customFormat="1" ht="21.75" customHeight="1" x14ac:dyDescent="0.2">
      <c r="A268" s="34"/>
      <c r="B268" s="35"/>
      <c r="C268" s="200" t="s">
        <v>524</v>
      </c>
      <c r="D268" s="200" t="s">
        <v>137</v>
      </c>
      <c r="E268" s="201" t="s">
        <v>525</v>
      </c>
      <c r="F268" s="202" t="s">
        <v>522</v>
      </c>
      <c r="G268" s="203" t="s">
        <v>502</v>
      </c>
      <c r="H268" s="204">
        <v>1</v>
      </c>
      <c r="I268" s="205"/>
      <c r="J268" s="206">
        <f t="shared" si="30"/>
        <v>0</v>
      </c>
      <c r="K268" s="207"/>
      <c r="L268" s="39"/>
      <c r="M268" s="208" t="s">
        <v>1</v>
      </c>
      <c r="N268" s="209" t="s">
        <v>43</v>
      </c>
      <c r="O268" s="71"/>
      <c r="P268" s="210">
        <f t="shared" si="31"/>
        <v>0</v>
      </c>
      <c r="Q268" s="210">
        <v>0</v>
      </c>
      <c r="R268" s="210">
        <f t="shared" si="32"/>
        <v>0</v>
      </c>
      <c r="S268" s="210">
        <v>0</v>
      </c>
      <c r="T268" s="211">
        <f t="shared" si="3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2" t="s">
        <v>183</v>
      </c>
      <c r="AT268" s="212" t="s">
        <v>137</v>
      </c>
      <c r="AU268" s="212" t="s">
        <v>142</v>
      </c>
      <c r="AY268" s="17" t="s">
        <v>134</v>
      </c>
      <c r="BE268" s="213">
        <f t="shared" si="34"/>
        <v>0</v>
      </c>
      <c r="BF268" s="213">
        <f t="shared" si="35"/>
        <v>0</v>
      </c>
      <c r="BG268" s="213">
        <f t="shared" si="36"/>
        <v>0</v>
      </c>
      <c r="BH268" s="213">
        <f t="shared" si="37"/>
        <v>0</v>
      </c>
      <c r="BI268" s="213">
        <f t="shared" si="38"/>
        <v>0</v>
      </c>
      <c r="BJ268" s="17" t="s">
        <v>142</v>
      </c>
      <c r="BK268" s="213">
        <f t="shared" si="39"/>
        <v>0</v>
      </c>
      <c r="BL268" s="17" t="s">
        <v>183</v>
      </c>
      <c r="BM268" s="212" t="s">
        <v>526</v>
      </c>
    </row>
    <row r="269" spans="1:65" s="2" customFormat="1" ht="21.75" customHeight="1" x14ac:dyDescent="0.2">
      <c r="A269" s="34"/>
      <c r="B269" s="35"/>
      <c r="C269" s="200" t="s">
        <v>527</v>
      </c>
      <c r="D269" s="200" t="s">
        <v>137</v>
      </c>
      <c r="E269" s="201" t="s">
        <v>528</v>
      </c>
      <c r="F269" s="202" t="s">
        <v>529</v>
      </c>
      <c r="G269" s="203" t="s">
        <v>502</v>
      </c>
      <c r="H269" s="204">
        <v>1</v>
      </c>
      <c r="I269" s="205"/>
      <c r="J269" s="206">
        <f t="shared" si="30"/>
        <v>0</v>
      </c>
      <c r="K269" s="207"/>
      <c r="L269" s="39"/>
      <c r="M269" s="208" t="s">
        <v>1</v>
      </c>
      <c r="N269" s="209" t="s">
        <v>43</v>
      </c>
      <c r="O269" s="71"/>
      <c r="P269" s="210">
        <f t="shared" si="31"/>
        <v>0</v>
      </c>
      <c r="Q269" s="210">
        <v>0</v>
      </c>
      <c r="R269" s="210">
        <f t="shared" si="32"/>
        <v>0</v>
      </c>
      <c r="S269" s="210">
        <v>0</v>
      </c>
      <c r="T269" s="211">
        <f t="shared" si="3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2" t="s">
        <v>530</v>
      </c>
      <c r="AT269" s="212" t="s">
        <v>137</v>
      </c>
      <c r="AU269" s="212" t="s">
        <v>142</v>
      </c>
      <c r="AY269" s="17" t="s">
        <v>134</v>
      </c>
      <c r="BE269" s="213">
        <f t="shared" si="34"/>
        <v>0</v>
      </c>
      <c r="BF269" s="213">
        <f t="shared" si="35"/>
        <v>0</v>
      </c>
      <c r="BG269" s="213">
        <f t="shared" si="36"/>
        <v>0</v>
      </c>
      <c r="BH269" s="213">
        <f t="shared" si="37"/>
        <v>0</v>
      </c>
      <c r="BI269" s="213">
        <f t="shared" si="38"/>
        <v>0</v>
      </c>
      <c r="BJ269" s="17" t="s">
        <v>142</v>
      </c>
      <c r="BK269" s="213">
        <f t="shared" si="39"/>
        <v>0</v>
      </c>
      <c r="BL269" s="17" t="s">
        <v>530</v>
      </c>
      <c r="BM269" s="212" t="s">
        <v>531</v>
      </c>
    </row>
    <row r="270" spans="1:65" s="12" customFormat="1" ht="22.9" customHeight="1" x14ac:dyDescent="0.2">
      <c r="B270" s="184"/>
      <c r="C270" s="185"/>
      <c r="D270" s="186" t="s">
        <v>76</v>
      </c>
      <c r="E270" s="198" t="s">
        <v>532</v>
      </c>
      <c r="F270" s="198" t="s">
        <v>533</v>
      </c>
      <c r="G270" s="185"/>
      <c r="H270" s="185"/>
      <c r="I270" s="188"/>
      <c r="J270" s="199">
        <f>BK270</f>
        <v>0</v>
      </c>
      <c r="K270" s="185"/>
      <c r="L270" s="190"/>
      <c r="M270" s="191"/>
      <c r="N270" s="192"/>
      <c r="O270" s="192"/>
      <c r="P270" s="193">
        <f>SUM(P271:P275)</f>
        <v>0</v>
      </c>
      <c r="Q270" s="192"/>
      <c r="R270" s="193">
        <f>SUM(R271:R275)</f>
        <v>2.0299999999999999E-2</v>
      </c>
      <c r="S270" s="192"/>
      <c r="T270" s="194">
        <f>SUM(T271:T275)</f>
        <v>0</v>
      </c>
      <c r="AR270" s="195" t="s">
        <v>142</v>
      </c>
      <c r="AT270" s="196" t="s">
        <v>76</v>
      </c>
      <c r="AU270" s="196" t="s">
        <v>82</v>
      </c>
      <c r="AY270" s="195" t="s">
        <v>134</v>
      </c>
      <c r="BK270" s="197">
        <f>SUM(BK271:BK275)</f>
        <v>0</v>
      </c>
    </row>
    <row r="271" spans="1:65" s="2" customFormat="1" ht="21.75" customHeight="1" x14ac:dyDescent="0.2">
      <c r="A271" s="34"/>
      <c r="B271" s="35"/>
      <c r="C271" s="200" t="s">
        <v>534</v>
      </c>
      <c r="D271" s="200" t="s">
        <v>137</v>
      </c>
      <c r="E271" s="201" t="s">
        <v>535</v>
      </c>
      <c r="F271" s="202" t="s">
        <v>536</v>
      </c>
      <c r="G271" s="203" t="s">
        <v>374</v>
      </c>
      <c r="H271" s="204">
        <v>1</v>
      </c>
      <c r="I271" s="205"/>
      <c r="J271" s="206">
        <f>ROUND(I271*H271,2)</f>
        <v>0</v>
      </c>
      <c r="K271" s="207"/>
      <c r="L271" s="39"/>
      <c r="M271" s="208" t="s">
        <v>1</v>
      </c>
      <c r="N271" s="209" t="s">
        <v>43</v>
      </c>
      <c r="O271" s="71"/>
      <c r="P271" s="210">
        <f>O271*H271</f>
        <v>0</v>
      </c>
      <c r="Q271" s="210">
        <v>2.5000000000000001E-3</v>
      </c>
      <c r="R271" s="210">
        <f>Q271*H271</f>
        <v>2.5000000000000001E-3</v>
      </c>
      <c r="S271" s="210">
        <v>0</v>
      </c>
      <c r="T271" s="21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2" t="s">
        <v>183</v>
      </c>
      <c r="AT271" s="212" t="s">
        <v>137</v>
      </c>
      <c r="AU271" s="212" t="s">
        <v>142</v>
      </c>
      <c r="AY271" s="17" t="s">
        <v>134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7" t="s">
        <v>142</v>
      </c>
      <c r="BK271" s="213">
        <f>ROUND(I271*H271,2)</f>
        <v>0</v>
      </c>
      <c r="BL271" s="17" t="s">
        <v>183</v>
      </c>
      <c r="BM271" s="212" t="s">
        <v>537</v>
      </c>
    </row>
    <row r="272" spans="1:65" s="2" customFormat="1" ht="21.75" customHeight="1" x14ac:dyDescent="0.2">
      <c r="A272" s="34"/>
      <c r="B272" s="35"/>
      <c r="C272" s="200" t="s">
        <v>538</v>
      </c>
      <c r="D272" s="200" t="s">
        <v>137</v>
      </c>
      <c r="E272" s="201" t="s">
        <v>539</v>
      </c>
      <c r="F272" s="202" t="s">
        <v>540</v>
      </c>
      <c r="G272" s="203" t="s">
        <v>374</v>
      </c>
      <c r="H272" s="204">
        <v>1</v>
      </c>
      <c r="I272" s="205"/>
      <c r="J272" s="206">
        <f>ROUND(I272*H272,2)</f>
        <v>0</v>
      </c>
      <c r="K272" s="207"/>
      <c r="L272" s="39"/>
      <c r="M272" s="208" t="s">
        <v>1</v>
      </c>
      <c r="N272" s="209" t="s">
        <v>43</v>
      </c>
      <c r="O272" s="71"/>
      <c r="P272" s="210">
        <f>O272*H272</f>
        <v>0</v>
      </c>
      <c r="Q272" s="210">
        <v>1.7649999999999999E-2</v>
      </c>
      <c r="R272" s="210">
        <f>Q272*H272</f>
        <v>1.7649999999999999E-2</v>
      </c>
      <c r="S272" s="210">
        <v>0</v>
      </c>
      <c r="T272" s="211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2" t="s">
        <v>183</v>
      </c>
      <c r="AT272" s="212" t="s">
        <v>137</v>
      </c>
      <c r="AU272" s="212" t="s">
        <v>142</v>
      </c>
      <c r="AY272" s="17" t="s">
        <v>134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7" t="s">
        <v>142</v>
      </c>
      <c r="BK272" s="213">
        <f>ROUND(I272*H272,2)</f>
        <v>0</v>
      </c>
      <c r="BL272" s="17" t="s">
        <v>183</v>
      </c>
      <c r="BM272" s="212" t="s">
        <v>541</v>
      </c>
    </row>
    <row r="273" spans="1:65" s="2" customFormat="1" ht="16.5" customHeight="1" x14ac:dyDescent="0.2">
      <c r="A273" s="34"/>
      <c r="B273" s="35"/>
      <c r="C273" s="200" t="s">
        <v>542</v>
      </c>
      <c r="D273" s="200" t="s">
        <v>137</v>
      </c>
      <c r="E273" s="201" t="s">
        <v>543</v>
      </c>
      <c r="F273" s="202" t="s">
        <v>544</v>
      </c>
      <c r="G273" s="203" t="s">
        <v>374</v>
      </c>
      <c r="H273" s="204">
        <v>1</v>
      </c>
      <c r="I273" s="205"/>
      <c r="J273" s="206">
        <f>ROUND(I273*H273,2)</f>
        <v>0</v>
      </c>
      <c r="K273" s="207"/>
      <c r="L273" s="39"/>
      <c r="M273" s="208" t="s">
        <v>1</v>
      </c>
      <c r="N273" s="209" t="s">
        <v>43</v>
      </c>
      <c r="O273" s="71"/>
      <c r="P273" s="210">
        <f>O273*H273</f>
        <v>0</v>
      </c>
      <c r="Q273" s="210">
        <v>1.4999999999999999E-4</v>
      </c>
      <c r="R273" s="210">
        <f>Q273*H273</f>
        <v>1.4999999999999999E-4</v>
      </c>
      <c r="S273" s="210">
        <v>0</v>
      </c>
      <c r="T273" s="211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2" t="s">
        <v>183</v>
      </c>
      <c r="AT273" s="212" t="s">
        <v>137</v>
      </c>
      <c r="AU273" s="212" t="s">
        <v>142</v>
      </c>
      <c r="AY273" s="17" t="s">
        <v>134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7" t="s">
        <v>142</v>
      </c>
      <c r="BK273" s="213">
        <f>ROUND(I273*H273,2)</f>
        <v>0</v>
      </c>
      <c r="BL273" s="17" t="s">
        <v>183</v>
      </c>
      <c r="BM273" s="212" t="s">
        <v>545</v>
      </c>
    </row>
    <row r="274" spans="1:65" s="2" customFormat="1" ht="21.75" customHeight="1" x14ac:dyDescent="0.2">
      <c r="A274" s="34"/>
      <c r="B274" s="35"/>
      <c r="C274" s="200" t="s">
        <v>546</v>
      </c>
      <c r="D274" s="200" t="s">
        <v>137</v>
      </c>
      <c r="E274" s="201" t="s">
        <v>547</v>
      </c>
      <c r="F274" s="202" t="s">
        <v>548</v>
      </c>
      <c r="G274" s="203" t="s">
        <v>217</v>
      </c>
      <c r="H274" s="204">
        <v>0.02</v>
      </c>
      <c r="I274" s="205"/>
      <c r="J274" s="206">
        <f>ROUND(I274*H274,2)</f>
        <v>0</v>
      </c>
      <c r="K274" s="207"/>
      <c r="L274" s="39"/>
      <c r="M274" s="208" t="s">
        <v>1</v>
      </c>
      <c r="N274" s="209" t="s">
        <v>43</v>
      </c>
      <c r="O274" s="71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2" t="s">
        <v>183</v>
      </c>
      <c r="AT274" s="212" t="s">
        <v>137</v>
      </c>
      <c r="AU274" s="212" t="s">
        <v>142</v>
      </c>
      <c r="AY274" s="17" t="s">
        <v>134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7" t="s">
        <v>142</v>
      </c>
      <c r="BK274" s="213">
        <f>ROUND(I274*H274,2)</f>
        <v>0</v>
      </c>
      <c r="BL274" s="17" t="s">
        <v>183</v>
      </c>
      <c r="BM274" s="212" t="s">
        <v>549</v>
      </c>
    </row>
    <row r="275" spans="1:65" s="2" customFormat="1" ht="21.75" customHeight="1" x14ac:dyDescent="0.2">
      <c r="A275" s="34"/>
      <c r="B275" s="35"/>
      <c r="C275" s="200" t="s">
        <v>550</v>
      </c>
      <c r="D275" s="200" t="s">
        <v>137</v>
      </c>
      <c r="E275" s="201" t="s">
        <v>551</v>
      </c>
      <c r="F275" s="202" t="s">
        <v>552</v>
      </c>
      <c r="G275" s="203" t="s">
        <v>217</v>
      </c>
      <c r="H275" s="204">
        <v>0.02</v>
      </c>
      <c r="I275" s="205"/>
      <c r="J275" s="206">
        <f>ROUND(I275*H275,2)</f>
        <v>0</v>
      </c>
      <c r="K275" s="207"/>
      <c r="L275" s="39"/>
      <c r="M275" s="208" t="s">
        <v>1</v>
      </c>
      <c r="N275" s="209" t="s">
        <v>43</v>
      </c>
      <c r="O275" s="71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2" t="s">
        <v>183</v>
      </c>
      <c r="AT275" s="212" t="s">
        <v>137</v>
      </c>
      <c r="AU275" s="212" t="s">
        <v>142</v>
      </c>
      <c r="AY275" s="17" t="s">
        <v>134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7" t="s">
        <v>142</v>
      </c>
      <c r="BK275" s="213">
        <f>ROUND(I275*H275,2)</f>
        <v>0</v>
      </c>
      <c r="BL275" s="17" t="s">
        <v>183</v>
      </c>
      <c r="BM275" s="212" t="s">
        <v>553</v>
      </c>
    </row>
    <row r="276" spans="1:65" s="12" customFormat="1" ht="22.9" customHeight="1" x14ac:dyDescent="0.2">
      <c r="B276" s="184"/>
      <c r="C276" s="185"/>
      <c r="D276" s="186" t="s">
        <v>76</v>
      </c>
      <c r="E276" s="198" t="s">
        <v>554</v>
      </c>
      <c r="F276" s="198" t="s">
        <v>555</v>
      </c>
      <c r="G276" s="185"/>
      <c r="H276" s="185"/>
      <c r="I276" s="188"/>
      <c r="J276" s="199">
        <f>BK276</f>
        <v>0</v>
      </c>
      <c r="K276" s="185"/>
      <c r="L276" s="190"/>
      <c r="M276" s="191"/>
      <c r="N276" s="192"/>
      <c r="O276" s="192"/>
      <c r="P276" s="193">
        <f>P277</f>
        <v>0</v>
      </c>
      <c r="Q276" s="192"/>
      <c r="R276" s="193">
        <f>R277</f>
        <v>0</v>
      </c>
      <c r="S276" s="192"/>
      <c r="T276" s="194">
        <f>T277</f>
        <v>0</v>
      </c>
      <c r="AR276" s="195" t="s">
        <v>142</v>
      </c>
      <c r="AT276" s="196" t="s">
        <v>76</v>
      </c>
      <c r="AU276" s="196" t="s">
        <v>82</v>
      </c>
      <c r="AY276" s="195" t="s">
        <v>134</v>
      </c>
      <c r="BK276" s="197">
        <f>BK277</f>
        <v>0</v>
      </c>
    </row>
    <row r="277" spans="1:65" s="2" customFormat="1" ht="16.5" customHeight="1" x14ac:dyDescent="0.2">
      <c r="A277" s="34"/>
      <c r="B277" s="35"/>
      <c r="C277" s="200" t="s">
        <v>556</v>
      </c>
      <c r="D277" s="200" t="s">
        <v>137</v>
      </c>
      <c r="E277" s="201" t="s">
        <v>557</v>
      </c>
      <c r="F277" s="202" t="s">
        <v>558</v>
      </c>
      <c r="G277" s="203" t="s">
        <v>502</v>
      </c>
      <c r="H277" s="204">
        <v>1</v>
      </c>
      <c r="I277" s="205"/>
      <c r="J277" s="206">
        <f>ROUND(I277*H277,2)</f>
        <v>0</v>
      </c>
      <c r="K277" s="207"/>
      <c r="L277" s="39"/>
      <c r="M277" s="208" t="s">
        <v>1</v>
      </c>
      <c r="N277" s="209" t="s">
        <v>43</v>
      </c>
      <c r="O277" s="71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2" t="s">
        <v>183</v>
      </c>
      <c r="AT277" s="212" t="s">
        <v>137</v>
      </c>
      <c r="AU277" s="212" t="s">
        <v>142</v>
      </c>
      <c r="AY277" s="17" t="s">
        <v>134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7" t="s">
        <v>142</v>
      </c>
      <c r="BK277" s="213">
        <f>ROUND(I277*H277,2)</f>
        <v>0</v>
      </c>
      <c r="BL277" s="17" t="s">
        <v>183</v>
      </c>
      <c r="BM277" s="212" t="s">
        <v>559</v>
      </c>
    </row>
    <row r="278" spans="1:65" s="12" customFormat="1" ht="22.9" customHeight="1" x14ac:dyDescent="0.2">
      <c r="B278" s="184"/>
      <c r="C278" s="185"/>
      <c r="D278" s="186" t="s">
        <v>76</v>
      </c>
      <c r="E278" s="198" t="s">
        <v>560</v>
      </c>
      <c r="F278" s="198" t="s">
        <v>561</v>
      </c>
      <c r="G278" s="185"/>
      <c r="H278" s="185"/>
      <c r="I278" s="188"/>
      <c r="J278" s="199">
        <f>BK278</f>
        <v>0</v>
      </c>
      <c r="K278" s="185"/>
      <c r="L278" s="190"/>
      <c r="M278" s="191"/>
      <c r="N278" s="192"/>
      <c r="O278" s="192"/>
      <c r="P278" s="193">
        <f>SUM(P279:P283)</f>
        <v>0</v>
      </c>
      <c r="Q278" s="192"/>
      <c r="R278" s="193">
        <f>SUM(R279:R283)</f>
        <v>5.0000000000000001E-3</v>
      </c>
      <c r="S278" s="192"/>
      <c r="T278" s="194">
        <f>SUM(T279:T283)</f>
        <v>4.0000000000000001E-3</v>
      </c>
      <c r="AR278" s="195" t="s">
        <v>142</v>
      </c>
      <c r="AT278" s="196" t="s">
        <v>76</v>
      </c>
      <c r="AU278" s="196" t="s">
        <v>82</v>
      </c>
      <c r="AY278" s="195" t="s">
        <v>134</v>
      </c>
      <c r="BK278" s="197">
        <f>SUM(BK279:BK283)</f>
        <v>0</v>
      </c>
    </row>
    <row r="279" spans="1:65" s="2" customFormat="1" ht="16.5" customHeight="1" x14ac:dyDescent="0.2">
      <c r="A279" s="34"/>
      <c r="B279" s="35"/>
      <c r="C279" s="200" t="s">
        <v>562</v>
      </c>
      <c r="D279" s="200" t="s">
        <v>137</v>
      </c>
      <c r="E279" s="201" t="s">
        <v>563</v>
      </c>
      <c r="F279" s="202" t="s">
        <v>564</v>
      </c>
      <c r="G279" s="203" t="s">
        <v>286</v>
      </c>
      <c r="H279" s="204">
        <v>1</v>
      </c>
      <c r="I279" s="205"/>
      <c r="J279" s="206">
        <f>ROUND(I279*H279,2)</f>
        <v>0</v>
      </c>
      <c r="K279" s="207"/>
      <c r="L279" s="39"/>
      <c r="M279" s="208" t="s">
        <v>1</v>
      </c>
      <c r="N279" s="209" t="s">
        <v>43</v>
      </c>
      <c r="O279" s="71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2" t="s">
        <v>183</v>
      </c>
      <c r="AT279" s="212" t="s">
        <v>137</v>
      </c>
      <c r="AU279" s="212" t="s">
        <v>142</v>
      </c>
      <c r="AY279" s="17" t="s">
        <v>134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7" t="s">
        <v>142</v>
      </c>
      <c r="BK279" s="213">
        <f>ROUND(I279*H279,2)</f>
        <v>0</v>
      </c>
      <c r="BL279" s="17" t="s">
        <v>183</v>
      </c>
      <c r="BM279" s="212" t="s">
        <v>565</v>
      </c>
    </row>
    <row r="280" spans="1:65" s="2" customFormat="1" ht="16.5" customHeight="1" x14ac:dyDescent="0.2">
      <c r="A280" s="34"/>
      <c r="B280" s="35"/>
      <c r="C280" s="247" t="s">
        <v>566</v>
      </c>
      <c r="D280" s="247" t="s">
        <v>264</v>
      </c>
      <c r="E280" s="248" t="s">
        <v>567</v>
      </c>
      <c r="F280" s="249" t="s">
        <v>568</v>
      </c>
      <c r="G280" s="250" t="s">
        <v>286</v>
      </c>
      <c r="H280" s="251">
        <v>1</v>
      </c>
      <c r="I280" s="252"/>
      <c r="J280" s="253">
        <f>ROUND(I280*H280,2)</f>
        <v>0</v>
      </c>
      <c r="K280" s="254"/>
      <c r="L280" s="255"/>
      <c r="M280" s="256" t="s">
        <v>1</v>
      </c>
      <c r="N280" s="257" t="s">
        <v>43</v>
      </c>
      <c r="O280" s="71"/>
      <c r="P280" s="210">
        <f>O280*H280</f>
        <v>0</v>
      </c>
      <c r="Q280" s="210">
        <v>5.0000000000000001E-3</v>
      </c>
      <c r="R280" s="210">
        <f>Q280*H280</f>
        <v>5.0000000000000001E-3</v>
      </c>
      <c r="S280" s="210">
        <v>0</v>
      </c>
      <c r="T280" s="211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2" t="s">
        <v>268</v>
      </c>
      <c r="AT280" s="212" t="s">
        <v>264</v>
      </c>
      <c r="AU280" s="212" t="s">
        <v>142</v>
      </c>
      <c r="AY280" s="17" t="s">
        <v>134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7" t="s">
        <v>142</v>
      </c>
      <c r="BK280" s="213">
        <f>ROUND(I280*H280,2)</f>
        <v>0</v>
      </c>
      <c r="BL280" s="17" t="s">
        <v>183</v>
      </c>
      <c r="BM280" s="212" t="s">
        <v>569</v>
      </c>
    </row>
    <row r="281" spans="1:65" s="2" customFormat="1" ht="21.75" customHeight="1" x14ac:dyDescent="0.2">
      <c r="A281" s="34"/>
      <c r="B281" s="35"/>
      <c r="C281" s="200" t="s">
        <v>570</v>
      </c>
      <c r="D281" s="200" t="s">
        <v>137</v>
      </c>
      <c r="E281" s="201" t="s">
        <v>571</v>
      </c>
      <c r="F281" s="202" t="s">
        <v>572</v>
      </c>
      <c r="G281" s="203" t="s">
        <v>286</v>
      </c>
      <c r="H281" s="204">
        <v>2</v>
      </c>
      <c r="I281" s="205"/>
      <c r="J281" s="206">
        <f>ROUND(I281*H281,2)</f>
        <v>0</v>
      </c>
      <c r="K281" s="207"/>
      <c r="L281" s="39"/>
      <c r="M281" s="208" t="s">
        <v>1</v>
      </c>
      <c r="N281" s="209" t="s">
        <v>43</v>
      </c>
      <c r="O281" s="71"/>
      <c r="P281" s="210">
        <f>O281*H281</f>
        <v>0</v>
      </c>
      <c r="Q281" s="210">
        <v>0</v>
      </c>
      <c r="R281" s="210">
        <f>Q281*H281</f>
        <v>0</v>
      </c>
      <c r="S281" s="210">
        <v>2E-3</v>
      </c>
      <c r="T281" s="211">
        <f>S281*H281</f>
        <v>4.0000000000000001E-3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2" t="s">
        <v>183</v>
      </c>
      <c r="AT281" s="212" t="s">
        <v>137</v>
      </c>
      <c r="AU281" s="212" t="s">
        <v>142</v>
      </c>
      <c r="AY281" s="17" t="s">
        <v>134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17" t="s">
        <v>142</v>
      </c>
      <c r="BK281" s="213">
        <f>ROUND(I281*H281,2)</f>
        <v>0</v>
      </c>
      <c r="BL281" s="17" t="s">
        <v>183</v>
      </c>
      <c r="BM281" s="212" t="s">
        <v>573</v>
      </c>
    </row>
    <row r="282" spans="1:65" s="2" customFormat="1" ht="21.75" customHeight="1" x14ac:dyDescent="0.2">
      <c r="A282" s="34"/>
      <c r="B282" s="35"/>
      <c r="C282" s="200" t="s">
        <v>574</v>
      </c>
      <c r="D282" s="200" t="s">
        <v>137</v>
      </c>
      <c r="E282" s="201" t="s">
        <v>575</v>
      </c>
      <c r="F282" s="202" t="s">
        <v>576</v>
      </c>
      <c r="G282" s="203" t="s">
        <v>217</v>
      </c>
      <c r="H282" s="204">
        <v>5.0000000000000001E-3</v>
      </c>
      <c r="I282" s="205"/>
      <c r="J282" s="206">
        <f>ROUND(I282*H282,2)</f>
        <v>0</v>
      </c>
      <c r="K282" s="207"/>
      <c r="L282" s="39"/>
      <c r="M282" s="208" t="s">
        <v>1</v>
      </c>
      <c r="N282" s="209" t="s">
        <v>43</v>
      </c>
      <c r="O282" s="71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2" t="s">
        <v>183</v>
      </c>
      <c r="AT282" s="212" t="s">
        <v>137</v>
      </c>
      <c r="AU282" s="212" t="s">
        <v>142</v>
      </c>
      <c r="AY282" s="17" t="s">
        <v>134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7" t="s">
        <v>142</v>
      </c>
      <c r="BK282" s="213">
        <f>ROUND(I282*H282,2)</f>
        <v>0</v>
      </c>
      <c r="BL282" s="17" t="s">
        <v>183</v>
      </c>
      <c r="BM282" s="212" t="s">
        <v>577</v>
      </c>
    </row>
    <row r="283" spans="1:65" s="2" customFormat="1" ht="21.75" customHeight="1" x14ac:dyDescent="0.2">
      <c r="A283" s="34"/>
      <c r="B283" s="35"/>
      <c r="C283" s="200" t="s">
        <v>578</v>
      </c>
      <c r="D283" s="200" t="s">
        <v>137</v>
      </c>
      <c r="E283" s="201" t="s">
        <v>579</v>
      </c>
      <c r="F283" s="202" t="s">
        <v>580</v>
      </c>
      <c r="G283" s="203" t="s">
        <v>217</v>
      </c>
      <c r="H283" s="204">
        <v>5.0000000000000001E-3</v>
      </c>
      <c r="I283" s="205"/>
      <c r="J283" s="206">
        <f>ROUND(I283*H283,2)</f>
        <v>0</v>
      </c>
      <c r="K283" s="207"/>
      <c r="L283" s="39"/>
      <c r="M283" s="208" t="s">
        <v>1</v>
      </c>
      <c r="N283" s="209" t="s">
        <v>43</v>
      </c>
      <c r="O283" s="71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2" t="s">
        <v>183</v>
      </c>
      <c r="AT283" s="212" t="s">
        <v>137</v>
      </c>
      <c r="AU283" s="212" t="s">
        <v>142</v>
      </c>
      <c r="AY283" s="17" t="s">
        <v>134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7" t="s">
        <v>142</v>
      </c>
      <c r="BK283" s="213">
        <f>ROUND(I283*H283,2)</f>
        <v>0</v>
      </c>
      <c r="BL283" s="17" t="s">
        <v>183</v>
      </c>
      <c r="BM283" s="212" t="s">
        <v>581</v>
      </c>
    </row>
    <row r="284" spans="1:65" s="12" customFormat="1" ht="22.9" customHeight="1" x14ac:dyDescent="0.2">
      <c r="B284" s="184"/>
      <c r="C284" s="185"/>
      <c r="D284" s="186" t="s">
        <v>76</v>
      </c>
      <c r="E284" s="198" t="s">
        <v>582</v>
      </c>
      <c r="F284" s="198" t="s">
        <v>583</v>
      </c>
      <c r="G284" s="185"/>
      <c r="H284" s="185"/>
      <c r="I284" s="188"/>
      <c r="J284" s="199">
        <f>BK284</f>
        <v>0</v>
      </c>
      <c r="K284" s="185"/>
      <c r="L284" s="190"/>
      <c r="M284" s="191"/>
      <c r="N284" s="192"/>
      <c r="O284" s="192"/>
      <c r="P284" s="193">
        <f>SUM(P285:P335)</f>
        <v>0</v>
      </c>
      <c r="Q284" s="192"/>
      <c r="R284" s="193">
        <f>SUM(R285:R335)</f>
        <v>0.48156402999999992</v>
      </c>
      <c r="S284" s="192"/>
      <c r="T284" s="194">
        <f>SUM(T285:T335)</f>
        <v>0</v>
      </c>
      <c r="AR284" s="195" t="s">
        <v>142</v>
      </c>
      <c r="AT284" s="196" t="s">
        <v>76</v>
      </c>
      <c r="AU284" s="196" t="s">
        <v>82</v>
      </c>
      <c r="AY284" s="195" t="s">
        <v>134</v>
      </c>
      <c r="BK284" s="197">
        <f>SUM(BK285:BK335)</f>
        <v>0</v>
      </c>
    </row>
    <row r="285" spans="1:65" s="2" customFormat="1" ht="21.75" customHeight="1" x14ac:dyDescent="0.2">
      <c r="A285" s="34"/>
      <c r="B285" s="35"/>
      <c r="C285" s="200" t="s">
        <v>584</v>
      </c>
      <c r="D285" s="200" t="s">
        <v>137</v>
      </c>
      <c r="E285" s="201" t="s">
        <v>585</v>
      </c>
      <c r="F285" s="202" t="s">
        <v>586</v>
      </c>
      <c r="G285" s="203" t="s">
        <v>140</v>
      </c>
      <c r="H285" s="204">
        <v>9.5749999999999993</v>
      </c>
      <c r="I285" s="205"/>
      <c r="J285" s="206">
        <f>ROUND(I285*H285,2)</f>
        <v>0</v>
      </c>
      <c r="K285" s="207"/>
      <c r="L285" s="39"/>
      <c r="M285" s="208" t="s">
        <v>1</v>
      </c>
      <c r="N285" s="209" t="s">
        <v>43</v>
      </c>
      <c r="O285" s="71"/>
      <c r="P285" s="210">
        <f>O285*H285</f>
        <v>0</v>
      </c>
      <c r="Q285" s="210">
        <v>2.5409999999999999E-2</v>
      </c>
      <c r="R285" s="210">
        <f>Q285*H285</f>
        <v>0.24330074999999995</v>
      </c>
      <c r="S285" s="210">
        <v>0</v>
      </c>
      <c r="T285" s="211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2" t="s">
        <v>183</v>
      </c>
      <c r="AT285" s="212" t="s">
        <v>137</v>
      </c>
      <c r="AU285" s="212" t="s">
        <v>142</v>
      </c>
      <c r="AY285" s="17" t="s">
        <v>134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7" t="s">
        <v>142</v>
      </c>
      <c r="BK285" s="213">
        <f>ROUND(I285*H285,2)</f>
        <v>0</v>
      </c>
      <c r="BL285" s="17" t="s">
        <v>183</v>
      </c>
      <c r="BM285" s="212" t="s">
        <v>587</v>
      </c>
    </row>
    <row r="286" spans="1:65" s="13" customFormat="1" x14ac:dyDescent="0.2">
      <c r="B286" s="214"/>
      <c r="C286" s="215"/>
      <c r="D286" s="216" t="s">
        <v>151</v>
      </c>
      <c r="E286" s="217" t="s">
        <v>1</v>
      </c>
      <c r="F286" s="218" t="s">
        <v>588</v>
      </c>
      <c r="G286" s="215"/>
      <c r="H286" s="219">
        <v>9.5749999999999993</v>
      </c>
      <c r="I286" s="220"/>
      <c r="J286" s="215"/>
      <c r="K286" s="215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151</v>
      </c>
      <c r="AU286" s="225" t="s">
        <v>142</v>
      </c>
      <c r="AV286" s="13" t="s">
        <v>142</v>
      </c>
      <c r="AW286" s="13" t="s">
        <v>34</v>
      </c>
      <c r="AX286" s="13" t="s">
        <v>82</v>
      </c>
      <c r="AY286" s="225" t="s">
        <v>134</v>
      </c>
    </row>
    <row r="287" spans="1:65" s="2" customFormat="1" ht="21.75" customHeight="1" x14ac:dyDescent="0.2">
      <c r="A287" s="34"/>
      <c r="B287" s="35"/>
      <c r="C287" s="200" t="s">
        <v>589</v>
      </c>
      <c r="D287" s="200" t="s">
        <v>137</v>
      </c>
      <c r="E287" s="201" t="s">
        <v>590</v>
      </c>
      <c r="F287" s="202" t="s">
        <v>591</v>
      </c>
      <c r="G287" s="203" t="s">
        <v>278</v>
      </c>
      <c r="H287" s="204">
        <v>36.939</v>
      </c>
      <c r="I287" s="205"/>
      <c r="J287" s="206">
        <f>ROUND(I287*H287,2)</f>
        <v>0</v>
      </c>
      <c r="K287" s="207"/>
      <c r="L287" s="39"/>
      <c r="M287" s="208" t="s">
        <v>1</v>
      </c>
      <c r="N287" s="209" t="s">
        <v>43</v>
      </c>
      <c r="O287" s="71"/>
      <c r="P287" s="210">
        <f>O287*H287</f>
        <v>0</v>
      </c>
      <c r="Q287" s="210">
        <v>4.0000000000000003E-5</v>
      </c>
      <c r="R287" s="210">
        <f>Q287*H287</f>
        <v>1.4775600000000002E-3</v>
      </c>
      <c r="S287" s="210">
        <v>0</v>
      </c>
      <c r="T287" s="21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2" t="s">
        <v>183</v>
      </c>
      <c r="AT287" s="212" t="s">
        <v>137</v>
      </c>
      <c r="AU287" s="212" t="s">
        <v>142</v>
      </c>
      <c r="AY287" s="17" t="s">
        <v>134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7" t="s">
        <v>142</v>
      </c>
      <c r="BK287" s="213">
        <f>ROUND(I287*H287,2)</f>
        <v>0</v>
      </c>
      <c r="BL287" s="17" t="s">
        <v>183</v>
      </c>
      <c r="BM287" s="212" t="s">
        <v>592</v>
      </c>
    </row>
    <row r="288" spans="1:65" s="13" customFormat="1" x14ac:dyDescent="0.2">
      <c r="B288" s="214"/>
      <c r="C288" s="215"/>
      <c r="D288" s="216" t="s">
        <v>151</v>
      </c>
      <c r="E288" s="217" t="s">
        <v>1</v>
      </c>
      <c r="F288" s="218" t="s">
        <v>593</v>
      </c>
      <c r="G288" s="215"/>
      <c r="H288" s="219">
        <v>7.2039999999999997</v>
      </c>
      <c r="I288" s="220"/>
      <c r="J288" s="215"/>
      <c r="K288" s="215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151</v>
      </c>
      <c r="AU288" s="225" t="s">
        <v>142</v>
      </c>
      <c r="AV288" s="13" t="s">
        <v>142</v>
      </c>
      <c r="AW288" s="13" t="s">
        <v>34</v>
      </c>
      <c r="AX288" s="13" t="s">
        <v>77</v>
      </c>
      <c r="AY288" s="225" t="s">
        <v>134</v>
      </c>
    </row>
    <row r="289" spans="1:65" s="13" customFormat="1" x14ac:dyDescent="0.2">
      <c r="B289" s="214"/>
      <c r="C289" s="215"/>
      <c r="D289" s="216" t="s">
        <v>151</v>
      </c>
      <c r="E289" s="217" t="s">
        <v>1</v>
      </c>
      <c r="F289" s="218" t="s">
        <v>594</v>
      </c>
      <c r="G289" s="215"/>
      <c r="H289" s="219">
        <v>3.6</v>
      </c>
      <c r="I289" s="220"/>
      <c r="J289" s="215"/>
      <c r="K289" s="215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151</v>
      </c>
      <c r="AU289" s="225" t="s">
        <v>142</v>
      </c>
      <c r="AV289" s="13" t="s">
        <v>142</v>
      </c>
      <c r="AW289" s="13" t="s">
        <v>34</v>
      </c>
      <c r="AX289" s="13" t="s">
        <v>77</v>
      </c>
      <c r="AY289" s="225" t="s">
        <v>134</v>
      </c>
    </row>
    <row r="290" spans="1:65" s="13" customFormat="1" x14ac:dyDescent="0.2">
      <c r="B290" s="214"/>
      <c r="C290" s="215"/>
      <c r="D290" s="216" t="s">
        <v>151</v>
      </c>
      <c r="E290" s="217" t="s">
        <v>1</v>
      </c>
      <c r="F290" s="218" t="s">
        <v>594</v>
      </c>
      <c r="G290" s="215"/>
      <c r="H290" s="219">
        <v>3.6</v>
      </c>
      <c r="I290" s="220"/>
      <c r="J290" s="215"/>
      <c r="K290" s="215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151</v>
      </c>
      <c r="AU290" s="225" t="s">
        <v>142</v>
      </c>
      <c r="AV290" s="13" t="s">
        <v>142</v>
      </c>
      <c r="AW290" s="13" t="s">
        <v>34</v>
      </c>
      <c r="AX290" s="13" t="s">
        <v>77</v>
      </c>
      <c r="AY290" s="225" t="s">
        <v>134</v>
      </c>
    </row>
    <row r="291" spans="1:65" s="13" customFormat="1" x14ac:dyDescent="0.2">
      <c r="B291" s="214"/>
      <c r="C291" s="215"/>
      <c r="D291" s="216" t="s">
        <v>151</v>
      </c>
      <c r="E291" s="217" t="s">
        <v>1</v>
      </c>
      <c r="F291" s="218" t="s">
        <v>595</v>
      </c>
      <c r="G291" s="215"/>
      <c r="H291" s="219">
        <v>8.1349999999999998</v>
      </c>
      <c r="I291" s="220"/>
      <c r="J291" s="215"/>
      <c r="K291" s="215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151</v>
      </c>
      <c r="AU291" s="225" t="s">
        <v>142</v>
      </c>
      <c r="AV291" s="13" t="s">
        <v>142</v>
      </c>
      <c r="AW291" s="13" t="s">
        <v>34</v>
      </c>
      <c r="AX291" s="13" t="s">
        <v>77</v>
      </c>
      <c r="AY291" s="225" t="s">
        <v>134</v>
      </c>
    </row>
    <row r="292" spans="1:65" s="13" customFormat="1" x14ac:dyDescent="0.2">
      <c r="B292" s="214"/>
      <c r="C292" s="215"/>
      <c r="D292" s="216" t="s">
        <v>151</v>
      </c>
      <c r="E292" s="217" t="s">
        <v>1</v>
      </c>
      <c r="F292" s="218" t="s">
        <v>596</v>
      </c>
      <c r="G292" s="215"/>
      <c r="H292" s="219">
        <v>14.4</v>
      </c>
      <c r="I292" s="220"/>
      <c r="J292" s="215"/>
      <c r="K292" s="215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151</v>
      </c>
      <c r="AU292" s="225" t="s">
        <v>142</v>
      </c>
      <c r="AV292" s="13" t="s">
        <v>142</v>
      </c>
      <c r="AW292" s="13" t="s">
        <v>34</v>
      </c>
      <c r="AX292" s="13" t="s">
        <v>77</v>
      </c>
      <c r="AY292" s="225" t="s">
        <v>134</v>
      </c>
    </row>
    <row r="293" spans="1:65" s="15" customFormat="1" x14ac:dyDescent="0.2">
      <c r="B293" s="236"/>
      <c r="C293" s="237"/>
      <c r="D293" s="216" t="s">
        <v>151</v>
      </c>
      <c r="E293" s="238" t="s">
        <v>1</v>
      </c>
      <c r="F293" s="239" t="s">
        <v>187</v>
      </c>
      <c r="G293" s="237"/>
      <c r="H293" s="240">
        <v>36.939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AT293" s="246" t="s">
        <v>151</v>
      </c>
      <c r="AU293" s="246" t="s">
        <v>142</v>
      </c>
      <c r="AV293" s="15" t="s">
        <v>141</v>
      </c>
      <c r="AW293" s="15" t="s">
        <v>34</v>
      </c>
      <c r="AX293" s="15" t="s">
        <v>82</v>
      </c>
      <c r="AY293" s="246" t="s">
        <v>134</v>
      </c>
    </row>
    <row r="294" spans="1:65" s="2" customFormat="1" ht="16.5" customHeight="1" x14ac:dyDescent="0.2">
      <c r="A294" s="34"/>
      <c r="B294" s="35"/>
      <c r="C294" s="200" t="s">
        <v>597</v>
      </c>
      <c r="D294" s="200" t="s">
        <v>137</v>
      </c>
      <c r="E294" s="201" t="s">
        <v>598</v>
      </c>
      <c r="F294" s="202" t="s">
        <v>599</v>
      </c>
      <c r="G294" s="203" t="s">
        <v>278</v>
      </c>
      <c r="H294" s="204">
        <v>74.673000000000002</v>
      </c>
      <c r="I294" s="205"/>
      <c r="J294" s="206">
        <f>ROUND(I294*H294,2)</f>
        <v>0</v>
      </c>
      <c r="K294" s="207"/>
      <c r="L294" s="39"/>
      <c r="M294" s="208" t="s">
        <v>1</v>
      </c>
      <c r="N294" s="209" t="s">
        <v>43</v>
      </c>
      <c r="O294" s="71"/>
      <c r="P294" s="210">
        <f>O294*H294</f>
        <v>0</v>
      </c>
      <c r="Q294" s="210">
        <v>1.4999999999999999E-4</v>
      </c>
      <c r="R294" s="210">
        <f>Q294*H294</f>
        <v>1.1200949999999999E-2</v>
      </c>
      <c r="S294" s="210">
        <v>0</v>
      </c>
      <c r="T294" s="211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2" t="s">
        <v>183</v>
      </c>
      <c r="AT294" s="212" t="s">
        <v>137</v>
      </c>
      <c r="AU294" s="212" t="s">
        <v>142</v>
      </c>
      <c r="AY294" s="17" t="s">
        <v>134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7" t="s">
        <v>142</v>
      </c>
      <c r="BK294" s="213">
        <f>ROUND(I294*H294,2)</f>
        <v>0</v>
      </c>
      <c r="BL294" s="17" t="s">
        <v>183</v>
      </c>
      <c r="BM294" s="212" t="s">
        <v>600</v>
      </c>
    </row>
    <row r="295" spans="1:65" s="13" customFormat="1" x14ac:dyDescent="0.2">
      <c r="B295" s="214"/>
      <c r="C295" s="215"/>
      <c r="D295" s="216" t="s">
        <v>151</v>
      </c>
      <c r="E295" s="217" t="s">
        <v>1</v>
      </c>
      <c r="F295" s="218" t="s">
        <v>601</v>
      </c>
      <c r="G295" s="215"/>
      <c r="H295" s="219">
        <v>36.939</v>
      </c>
      <c r="I295" s="220"/>
      <c r="J295" s="215"/>
      <c r="K295" s="215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151</v>
      </c>
      <c r="AU295" s="225" t="s">
        <v>142</v>
      </c>
      <c r="AV295" s="13" t="s">
        <v>142</v>
      </c>
      <c r="AW295" s="13" t="s">
        <v>34</v>
      </c>
      <c r="AX295" s="13" t="s">
        <v>77</v>
      </c>
      <c r="AY295" s="225" t="s">
        <v>134</v>
      </c>
    </row>
    <row r="296" spans="1:65" s="13" customFormat="1" x14ac:dyDescent="0.2">
      <c r="B296" s="214"/>
      <c r="C296" s="215"/>
      <c r="D296" s="216" t="s">
        <v>151</v>
      </c>
      <c r="E296" s="217" t="s">
        <v>1</v>
      </c>
      <c r="F296" s="218" t="s">
        <v>602</v>
      </c>
      <c r="G296" s="215"/>
      <c r="H296" s="219">
        <v>37.734000000000002</v>
      </c>
      <c r="I296" s="220"/>
      <c r="J296" s="215"/>
      <c r="K296" s="215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151</v>
      </c>
      <c r="AU296" s="225" t="s">
        <v>142</v>
      </c>
      <c r="AV296" s="13" t="s">
        <v>142</v>
      </c>
      <c r="AW296" s="13" t="s">
        <v>34</v>
      </c>
      <c r="AX296" s="13" t="s">
        <v>77</v>
      </c>
      <c r="AY296" s="225" t="s">
        <v>134</v>
      </c>
    </row>
    <row r="297" spans="1:65" s="15" customFormat="1" x14ac:dyDescent="0.2">
      <c r="B297" s="236"/>
      <c r="C297" s="237"/>
      <c r="D297" s="216" t="s">
        <v>151</v>
      </c>
      <c r="E297" s="238" t="s">
        <v>1</v>
      </c>
      <c r="F297" s="239" t="s">
        <v>187</v>
      </c>
      <c r="G297" s="237"/>
      <c r="H297" s="240">
        <v>74.673000000000002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AT297" s="246" t="s">
        <v>151</v>
      </c>
      <c r="AU297" s="246" t="s">
        <v>142</v>
      </c>
      <c r="AV297" s="15" t="s">
        <v>141</v>
      </c>
      <c r="AW297" s="15" t="s">
        <v>34</v>
      </c>
      <c r="AX297" s="15" t="s">
        <v>82</v>
      </c>
      <c r="AY297" s="246" t="s">
        <v>134</v>
      </c>
    </row>
    <row r="298" spans="1:65" s="2" customFormat="1" ht="16.5" customHeight="1" x14ac:dyDescent="0.2">
      <c r="A298" s="34"/>
      <c r="B298" s="35"/>
      <c r="C298" s="200" t="s">
        <v>603</v>
      </c>
      <c r="D298" s="200" t="s">
        <v>137</v>
      </c>
      <c r="E298" s="201" t="s">
        <v>604</v>
      </c>
      <c r="F298" s="202" t="s">
        <v>605</v>
      </c>
      <c r="G298" s="203" t="s">
        <v>140</v>
      </c>
      <c r="H298" s="204">
        <v>25.021999999999998</v>
      </c>
      <c r="I298" s="205"/>
      <c r="J298" s="206">
        <f>ROUND(I298*H298,2)</f>
        <v>0</v>
      </c>
      <c r="K298" s="207"/>
      <c r="L298" s="39"/>
      <c r="M298" s="208" t="s">
        <v>1</v>
      </c>
      <c r="N298" s="209" t="s">
        <v>43</v>
      </c>
      <c r="O298" s="71"/>
      <c r="P298" s="210">
        <f>O298*H298</f>
        <v>0</v>
      </c>
      <c r="Q298" s="210">
        <v>0</v>
      </c>
      <c r="R298" s="210">
        <f>Q298*H298</f>
        <v>0</v>
      </c>
      <c r="S298" s="210">
        <v>0</v>
      </c>
      <c r="T298" s="211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2" t="s">
        <v>183</v>
      </c>
      <c r="AT298" s="212" t="s">
        <v>137</v>
      </c>
      <c r="AU298" s="212" t="s">
        <v>142</v>
      </c>
      <c r="AY298" s="17" t="s">
        <v>134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7" t="s">
        <v>142</v>
      </c>
      <c r="BK298" s="213">
        <f>ROUND(I298*H298,2)</f>
        <v>0</v>
      </c>
      <c r="BL298" s="17" t="s">
        <v>183</v>
      </c>
      <c r="BM298" s="212" t="s">
        <v>606</v>
      </c>
    </row>
    <row r="299" spans="1:65" s="14" customFormat="1" x14ac:dyDescent="0.2">
      <c r="B299" s="226"/>
      <c r="C299" s="227"/>
      <c r="D299" s="216" t="s">
        <v>151</v>
      </c>
      <c r="E299" s="228" t="s">
        <v>1</v>
      </c>
      <c r="F299" s="229" t="s">
        <v>607</v>
      </c>
      <c r="G299" s="227"/>
      <c r="H299" s="228" t="s">
        <v>1</v>
      </c>
      <c r="I299" s="230"/>
      <c r="J299" s="227"/>
      <c r="K299" s="227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151</v>
      </c>
      <c r="AU299" s="235" t="s">
        <v>142</v>
      </c>
      <c r="AV299" s="14" t="s">
        <v>82</v>
      </c>
      <c r="AW299" s="14" t="s">
        <v>34</v>
      </c>
      <c r="AX299" s="14" t="s">
        <v>77</v>
      </c>
      <c r="AY299" s="235" t="s">
        <v>134</v>
      </c>
    </row>
    <row r="300" spans="1:65" s="13" customFormat="1" x14ac:dyDescent="0.2">
      <c r="B300" s="214"/>
      <c r="C300" s="215"/>
      <c r="D300" s="216" t="s">
        <v>151</v>
      </c>
      <c r="E300" s="217" t="s">
        <v>1</v>
      </c>
      <c r="F300" s="218" t="s">
        <v>608</v>
      </c>
      <c r="G300" s="215"/>
      <c r="H300" s="219">
        <v>9.5749999999999993</v>
      </c>
      <c r="I300" s="220"/>
      <c r="J300" s="215"/>
      <c r="K300" s="215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151</v>
      </c>
      <c r="AU300" s="225" t="s">
        <v>142</v>
      </c>
      <c r="AV300" s="13" t="s">
        <v>142</v>
      </c>
      <c r="AW300" s="13" t="s">
        <v>34</v>
      </c>
      <c r="AX300" s="13" t="s">
        <v>77</v>
      </c>
      <c r="AY300" s="225" t="s">
        <v>134</v>
      </c>
    </row>
    <row r="301" spans="1:65" s="14" customFormat="1" x14ac:dyDescent="0.2">
      <c r="B301" s="226"/>
      <c r="C301" s="227"/>
      <c r="D301" s="216" t="s">
        <v>151</v>
      </c>
      <c r="E301" s="228" t="s">
        <v>1</v>
      </c>
      <c r="F301" s="229" t="s">
        <v>609</v>
      </c>
      <c r="G301" s="227"/>
      <c r="H301" s="228" t="s">
        <v>1</v>
      </c>
      <c r="I301" s="230"/>
      <c r="J301" s="227"/>
      <c r="K301" s="227"/>
      <c r="L301" s="231"/>
      <c r="M301" s="232"/>
      <c r="N301" s="233"/>
      <c r="O301" s="233"/>
      <c r="P301" s="233"/>
      <c r="Q301" s="233"/>
      <c r="R301" s="233"/>
      <c r="S301" s="233"/>
      <c r="T301" s="234"/>
      <c r="AT301" s="235" t="s">
        <v>151</v>
      </c>
      <c r="AU301" s="235" t="s">
        <v>142</v>
      </c>
      <c r="AV301" s="14" t="s">
        <v>82</v>
      </c>
      <c r="AW301" s="14" t="s">
        <v>34</v>
      </c>
      <c r="AX301" s="14" t="s">
        <v>77</v>
      </c>
      <c r="AY301" s="235" t="s">
        <v>134</v>
      </c>
    </row>
    <row r="302" spans="1:65" s="13" customFormat="1" x14ac:dyDescent="0.2">
      <c r="B302" s="214"/>
      <c r="C302" s="215"/>
      <c r="D302" s="216" t="s">
        <v>151</v>
      </c>
      <c r="E302" s="217" t="s">
        <v>1</v>
      </c>
      <c r="F302" s="218" t="s">
        <v>610</v>
      </c>
      <c r="G302" s="215"/>
      <c r="H302" s="219">
        <v>7.2850000000000001</v>
      </c>
      <c r="I302" s="220"/>
      <c r="J302" s="215"/>
      <c r="K302" s="215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151</v>
      </c>
      <c r="AU302" s="225" t="s">
        <v>142</v>
      </c>
      <c r="AV302" s="13" t="s">
        <v>142</v>
      </c>
      <c r="AW302" s="13" t="s">
        <v>34</v>
      </c>
      <c r="AX302" s="13" t="s">
        <v>77</v>
      </c>
      <c r="AY302" s="225" t="s">
        <v>134</v>
      </c>
    </row>
    <row r="303" spans="1:65" s="14" customFormat="1" x14ac:dyDescent="0.2">
      <c r="B303" s="226"/>
      <c r="C303" s="227"/>
      <c r="D303" s="216" t="s">
        <v>151</v>
      </c>
      <c r="E303" s="228" t="s">
        <v>1</v>
      </c>
      <c r="F303" s="229" t="s">
        <v>611</v>
      </c>
      <c r="G303" s="227"/>
      <c r="H303" s="228" t="s">
        <v>1</v>
      </c>
      <c r="I303" s="230"/>
      <c r="J303" s="227"/>
      <c r="K303" s="227"/>
      <c r="L303" s="231"/>
      <c r="M303" s="232"/>
      <c r="N303" s="233"/>
      <c r="O303" s="233"/>
      <c r="P303" s="233"/>
      <c r="Q303" s="233"/>
      <c r="R303" s="233"/>
      <c r="S303" s="233"/>
      <c r="T303" s="234"/>
      <c r="AT303" s="235" t="s">
        <v>151</v>
      </c>
      <c r="AU303" s="235" t="s">
        <v>142</v>
      </c>
      <c r="AV303" s="14" t="s">
        <v>82</v>
      </c>
      <c r="AW303" s="14" t="s">
        <v>34</v>
      </c>
      <c r="AX303" s="14" t="s">
        <v>77</v>
      </c>
      <c r="AY303" s="235" t="s">
        <v>134</v>
      </c>
    </row>
    <row r="304" spans="1:65" s="13" customFormat="1" x14ac:dyDescent="0.2">
      <c r="B304" s="214"/>
      <c r="C304" s="215"/>
      <c r="D304" s="216" t="s">
        <v>151</v>
      </c>
      <c r="E304" s="217" t="s">
        <v>1</v>
      </c>
      <c r="F304" s="218" t="s">
        <v>612</v>
      </c>
      <c r="G304" s="215"/>
      <c r="H304" s="219">
        <v>2.8420000000000001</v>
      </c>
      <c r="I304" s="220"/>
      <c r="J304" s="215"/>
      <c r="K304" s="215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151</v>
      </c>
      <c r="AU304" s="225" t="s">
        <v>142</v>
      </c>
      <c r="AV304" s="13" t="s">
        <v>142</v>
      </c>
      <c r="AW304" s="13" t="s">
        <v>34</v>
      </c>
      <c r="AX304" s="13" t="s">
        <v>77</v>
      </c>
      <c r="AY304" s="225" t="s">
        <v>134</v>
      </c>
    </row>
    <row r="305" spans="1:65" s="14" customFormat="1" x14ac:dyDescent="0.2">
      <c r="B305" s="226"/>
      <c r="C305" s="227"/>
      <c r="D305" s="216" t="s">
        <v>151</v>
      </c>
      <c r="E305" s="228" t="s">
        <v>1</v>
      </c>
      <c r="F305" s="229" t="s">
        <v>613</v>
      </c>
      <c r="G305" s="227"/>
      <c r="H305" s="228" t="s">
        <v>1</v>
      </c>
      <c r="I305" s="230"/>
      <c r="J305" s="227"/>
      <c r="K305" s="227"/>
      <c r="L305" s="231"/>
      <c r="M305" s="232"/>
      <c r="N305" s="233"/>
      <c r="O305" s="233"/>
      <c r="P305" s="233"/>
      <c r="Q305" s="233"/>
      <c r="R305" s="233"/>
      <c r="S305" s="233"/>
      <c r="T305" s="234"/>
      <c r="AT305" s="235" t="s">
        <v>151</v>
      </c>
      <c r="AU305" s="235" t="s">
        <v>142</v>
      </c>
      <c r="AV305" s="14" t="s">
        <v>82</v>
      </c>
      <c r="AW305" s="14" t="s">
        <v>34</v>
      </c>
      <c r="AX305" s="14" t="s">
        <v>77</v>
      </c>
      <c r="AY305" s="235" t="s">
        <v>134</v>
      </c>
    </row>
    <row r="306" spans="1:65" s="13" customFormat="1" x14ac:dyDescent="0.2">
      <c r="B306" s="214"/>
      <c r="C306" s="215"/>
      <c r="D306" s="216" t="s">
        <v>151</v>
      </c>
      <c r="E306" s="217" t="s">
        <v>1</v>
      </c>
      <c r="F306" s="218" t="s">
        <v>614</v>
      </c>
      <c r="G306" s="215"/>
      <c r="H306" s="219">
        <v>5.32</v>
      </c>
      <c r="I306" s="220"/>
      <c r="J306" s="215"/>
      <c r="K306" s="215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151</v>
      </c>
      <c r="AU306" s="225" t="s">
        <v>142</v>
      </c>
      <c r="AV306" s="13" t="s">
        <v>142</v>
      </c>
      <c r="AW306" s="13" t="s">
        <v>34</v>
      </c>
      <c r="AX306" s="13" t="s">
        <v>77</v>
      </c>
      <c r="AY306" s="225" t="s">
        <v>134</v>
      </c>
    </row>
    <row r="307" spans="1:65" s="15" customFormat="1" x14ac:dyDescent="0.2">
      <c r="B307" s="236"/>
      <c r="C307" s="237"/>
      <c r="D307" s="216" t="s">
        <v>151</v>
      </c>
      <c r="E307" s="238" t="s">
        <v>1</v>
      </c>
      <c r="F307" s="239" t="s">
        <v>187</v>
      </c>
      <c r="G307" s="237"/>
      <c r="H307" s="240">
        <v>25.021999999999998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AT307" s="246" t="s">
        <v>151</v>
      </c>
      <c r="AU307" s="246" t="s">
        <v>142</v>
      </c>
      <c r="AV307" s="15" t="s">
        <v>141</v>
      </c>
      <c r="AW307" s="15" t="s">
        <v>34</v>
      </c>
      <c r="AX307" s="15" t="s">
        <v>82</v>
      </c>
      <c r="AY307" s="246" t="s">
        <v>134</v>
      </c>
    </row>
    <row r="308" spans="1:65" s="2" customFormat="1" ht="21.75" customHeight="1" x14ac:dyDescent="0.2">
      <c r="A308" s="34"/>
      <c r="B308" s="35"/>
      <c r="C308" s="200" t="s">
        <v>615</v>
      </c>
      <c r="D308" s="200" t="s">
        <v>137</v>
      </c>
      <c r="E308" s="201" t="s">
        <v>616</v>
      </c>
      <c r="F308" s="202" t="s">
        <v>617</v>
      </c>
      <c r="G308" s="203" t="s">
        <v>140</v>
      </c>
      <c r="H308" s="204">
        <v>9.5749999999999993</v>
      </c>
      <c r="I308" s="205"/>
      <c r="J308" s="206">
        <f>ROUND(I308*H308,2)</f>
        <v>0</v>
      </c>
      <c r="K308" s="207"/>
      <c r="L308" s="39"/>
      <c r="M308" s="208" t="s">
        <v>1</v>
      </c>
      <c r="N308" s="209" t="s">
        <v>43</v>
      </c>
      <c r="O308" s="71"/>
      <c r="P308" s="210">
        <f>O308*H308</f>
        <v>0</v>
      </c>
      <c r="Q308" s="210">
        <v>6.9999999999999999E-4</v>
      </c>
      <c r="R308" s="210">
        <f>Q308*H308</f>
        <v>6.7024999999999993E-3</v>
      </c>
      <c r="S308" s="210">
        <v>0</v>
      </c>
      <c r="T308" s="21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2" t="s">
        <v>183</v>
      </c>
      <c r="AT308" s="212" t="s">
        <v>137</v>
      </c>
      <c r="AU308" s="212" t="s">
        <v>142</v>
      </c>
      <c r="AY308" s="17" t="s">
        <v>134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7" t="s">
        <v>142</v>
      </c>
      <c r="BK308" s="213">
        <f>ROUND(I308*H308,2)</f>
        <v>0</v>
      </c>
      <c r="BL308" s="17" t="s">
        <v>183</v>
      </c>
      <c r="BM308" s="212" t="s">
        <v>618</v>
      </c>
    </row>
    <row r="309" spans="1:65" s="2" customFormat="1" ht="16.5" customHeight="1" x14ac:dyDescent="0.2">
      <c r="A309" s="34"/>
      <c r="B309" s="35"/>
      <c r="C309" s="200" t="s">
        <v>619</v>
      </c>
      <c r="D309" s="200" t="s">
        <v>137</v>
      </c>
      <c r="E309" s="201" t="s">
        <v>620</v>
      </c>
      <c r="F309" s="202" t="s">
        <v>621</v>
      </c>
      <c r="G309" s="203" t="s">
        <v>140</v>
      </c>
      <c r="H309" s="204">
        <v>34.597000000000001</v>
      </c>
      <c r="I309" s="205"/>
      <c r="J309" s="206">
        <f>ROUND(I309*H309,2)</f>
        <v>0</v>
      </c>
      <c r="K309" s="207"/>
      <c r="L309" s="39"/>
      <c r="M309" s="208" t="s">
        <v>1</v>
      </c>
      <c r="N309" s="209" t="s">
        <v>43</v>
      </c>
      <c r="O309" s="71"/>
      <c r="P309" s="210">
        <f>O309*H309</f>
        <v>0</v>
      </c>
      <c r="Q309" s="210">
        <v>2.0000000000000001E-4</v>
      </c>
      <c r="R309" s="210">
        <f>Q309*H309</f>
        <v>6.9194000000000009E-3</v>
      </c>
      <c r="S309" s="210">
        <v>0</v>
      </c>
      <c r="T309" s="21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2" t="s">
        <v>183</v>
      </c>
      <c r="AT309" s="212" t="s">
        <v>137</v>
      </c>
      <c r="AU309" s="212" t="s">
        <v>142</v>
      </c>
      <c r="AY309" s="17" t="s">
        <v>134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7" t="s">
        <v>142</v>
      </c>
      <c r="BK309" s="213">
        <f>ROUND(I309*H309,2)</f>
        <v>0</v>
      </c>
      <c r="BL309" s="17" t="s">
        <v>183</v>
      </c>
      <c r="BM309" s="212" t="s">
        <v>622</v>
      </c>
    </row>
    <row r="310" spans="1:65" s="14" customFormat="1" x14ac:dyDescent="0.2">
      <c r="B310" s="226"/>
      <c r="C310" s="227"/>
      <c r="D310" s="216" t="s">
        <v>151</v>
      </c>
      <c r="E310" s="228" t="s">
        <v>1</v>
      </c>
      <c r="F310" s="229" t="s">
        <v>607</v>
      </c>
      <c r="G310" s="227"/>
      <c r="H310" s="228" t="s">
        <v>1</v>
      </c>
      <c r="I310" s="230"/>
      <c r="J310" s="227"/>
      <c r="K310" s="227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151</v>
      </c>
      <c r="AU310" s="235" t="s">
        <v>142</v>
      </c>
      <c r="AV310" s="14" t="s">
        <v>82</v>
      </c>
      <c r="AW310" s="14" t="s">
        <v>34</v>
      </c>
      <c r="AX310" s="14" t="s">
        <v>77</v>
      </c>
      <c r="AY310" s="235" t="s">
        <v>134</v>
      </c>
    </row>
    <row r="311" spans="1:65" s="13" customFormat="1" x14ac:dyDescent="0.2">
      <c r="B311" s="214"/>
      <c r="C311" s="215"/>
      <c r="D311" s="216" t="s">
        <v>151</v>
      </c>
      <c r="E311" s="217" t="s">
        <v>1</v>
      </c>
      <c r="F311" s="218" t="s">
        <v>623</v>
      </c>
      <c r="G311" s="215"/>
      <c r="H311" s="219">
        <v>19.149999999999999</v>
      </c>
      <c r="I311" s="220"/>
      <c r="J311" s="215"/>
      <c r="K311" s="215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151</v>
      </c>
      <c r="AU311" s="225" t="s">
        <v>142</v>
      </c>
      <c r="AV311" s="13" t="s">
        <v>142</v>
      </c>
      <c r="AW311" s="13" t="s">
        <v>34</v>
      </c>
      <c r="AX311" s="13" t="s">
        <v>77</v>
      </c>
      <c r="AY311" s="225" t="s">
        <v>134</v>
      </c>
    </row>
    <row r="312" spans="1:65" s="14" customFormat="1" x14ac:dyDescent="0.2">
      <c r="B312" s="226"/>
      <c r="C312" s="227"/>
      <c r="D312" s="216" t="s">
        <v>151</v>
      </c>
      <c r="E312" s="228" t="s">
        <v>1</v>
      </c>
      <c r="F312" s="229" t="s">
        <v>609</v>
      </c>
      <c r="G312" s="227"/>
      <c r="H312" s="228" t="s">
        <v>1</v>
      </c>
      <c r="I312" s="230"/>
      <c r="J312" s="227"/>
      <c r="K312" s="227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151</v>
      </c>
      <c r="AU312" s="235" t="s">
        <v>142</v>
      </c>
      <c r="AV312" s="14" t="s">
        <v>82</v>
      </c>
      <c r="AW312" s="14" t="s">
        <v>34</v>
      </c>
      <c r="AX312" s="14" t="s">
        <v>77</v>
      </c>
      <c r="AY312" s="235" t="s">
        <v>134</v>
      </c>
    </row>
    <row r="313" spans="1:65" s="13" customFormat="1" x14ac:dyDescent="0.2">
      <c r="B313" s="214"/>
      <c r="C313" s="215"/>
      <c r="D313" s="216" t="s">
        <v>151</v>
      </c>
      <c r="E313" s="217" t="s">
        <v>1</v>
      </c>
      <c r="F313" s="218" t="s">
        <v>610</v>
      </c>
      <c r="G313" s="215"/>
      <c r="H313" s="219">
        <v>7.2850000000000001</v>
      </c>
      <c r="I313" s="220"/>
      <c r="J313" s="215"/>
      <c r="K313" s="215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151</v>
      </c>
      <c r="AU313" s="225" t="s">
        <v>142</v>
      </c>
      <c r="AV313" s="13" t="s">
        <v>142</v>
      </c>
      <c r="AW313" s="13" t="s">
        <v>34</v>
      </c>
      <c r="AX313" s="13" t="s">
        <v>77</v>
      </c>
      <c r="AY313" s="225" t="s">
        <v>134</v>
      </c>
    </row>
    <row r="314" spans="1:65" s="14" customFormat="1" x14ac:dyDescent="0.2">
      <c r="B314" s="226"/>
      <c r="C314" s="227"/>
      <c r="D314" s="216" t="s">
        <v>151</v>
      </c>
      <c r="E314" s="228" t="s">
        <v>1</v>
      </c>
      <c r="F314" s="229" t="s">
        <v>611</v>
      </c>
      <c r="G314" s="227"/>
      <c r="H314" s="228" t="s">
        <v>1</v>
      </c>
      <c r="I314" s="230"/>
      <c r="J314" s="227"/>
      <c r="K314" s="227"/>
      <c r="L314" s="231"/>
      <c r="M314" s="232"/>
      <c r="N314" s="233"/>
      <c r="O314" s="233"/>
      <c r="P314" s="233"/>
      <c r="Q314" s="233"/>
      <c r="R314" s="233"/>
      <c r="S314" s="233"/>
      <c r="T314" s="234"/>
      <c r="AT314" s="235" t="s">
        <v>151</v>
      </c>
      <c r="AU314" s="235" t="s">
        <v>142</v>
      </c>
      <c r="AV314" s="14" t="s">
        <v>82</v>
      </c>
      <c r="AW314" s="14" t="s">
        <v>34</v>
      </c>
      <c r="AX314" s="14" t="s">
        <v>77</v>
      </c>
      <c r="AY314" s="235" t="s">
        <v>134</v>
      </c>
    </row>
    <row r="315" spans="1:65" s="13" customFormat="1" x14ac:dyDescent="0.2">
      <c r="B315" s="214"/>
      <c r="C315" s="215"/>
      <c r="D315" s="216" t="s">
        <v>151</v>
      </c>
      <c r="E315" s="217" t="s">
        <v>1</v>
      </c>
      <c r="F315" s="218" t="s">
        <v>612</v>
      </c>
      <c r="G315" s="215"/>
      <c r="H315" s="219">
        <v>2.8420000000000001</v>
      </c>
      <c r="I315" s="220"/>
      <c r="J315" s="215"/>
      <c r="K315" s="215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151</v>
      </c>
      <c r="AU315" s="225" t="s">
        <v>142</v>
      </c>
      <c r="AV315" s="13" t="s">
        <v>142</v>
      </c>
      <c r="AW315" s="13" t="s">
        <v>34</v>
      </c>
      <c r="AX315" s="13" t="s">
        <v>77</v>
      </c>
      <c r="AY315" s="225" t="s">
        <v>134</v>
      </c>
    </row>
    <row r="316" spans="1:65" s="14" customFormat="1" x14ac:dyDescent="0.2">
      <c r="B316" s="226"/>
      <c r="C316" s="227"/>
      <c r="D316" s="216" t="s">
        <v>151</v>
      </c>
      <c r="E316" s="228" t="s">
        <v>1</v>
      </c>
      <c r="F316" s="229" t="s">
        <v>613</v>
      </c>
      <c r="G316" s="227"/>
      <c r="H316" s="228" t="s">
        <v>1</v>
      </c>
      <c r="I316" s="230"/>
      <c r="J316" s="227"/>
      <c r="K316" s="227"/>
      <c r="L316" s="231"/>
      <c r="M316" s="232"/>
      <c r="N316" s="233"/>
      <c r="O316" s="233"/>
      <c r="P316" s="233"/>
      <c r="Q316" s="233"/>
      <c r="R316" s="233"/>
      <c r="S316" s="233"/>
      <c r="T316" s="234"/>
      <c r="AT316" s="235" t="s">
        <v>151</v>
      </c>
      <c r="AU316" s="235" t="s">
        <v>142</v>
      </c>
      <c r="AV316" s="14" t="s">
        <v>82</v>
      </c>
      <c r="AW316" s="14" t="s">
        <v>34</v>
      </c>
      <c r="AX316" s="14" t="s">
        <v>77</v>
      </c>
      <c r="AY316" s="235" t="s">
        <v>134</v>
      </c>
    </row>
    <row r="317" spans="1:65" s="13" customFormat="1" x14ac:dyDescent="0.2">
      <c r="B317" s="214"/>
      <c r="C317" s="215"/>
      <c r="D317" s="216" t="s">
        <v>151</v>
      </c>
      <c r="E317" s="217" t="s">
        <v>1</v>
      </c>
      <c r="F317" s="218" t="s">
        <v>614</v>
      </c>
      <c r="G317" s="215"/>
      <c r="H317" s="219">
        <v>5.32</v>
      </c>
      <c r="I317" s="220"/>
      <c r="J317" s="215"/>
      <c r="K317" s="215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151</v>
      </c>
      <c r="AU317" s="225" t="s">
        <v>142</v>
      </c>
      <c r="AV317" s="13" t="s">
        <v>142</v>
      </c>
      <c r="AW317" s="13" t="s">
        <v>34</v>
      </c>
      <c r="AX317" s="13" t="s">
        <v>77</v>
      </c>
      <c r="AY317" s="225" t="s">
        <v>134</v>
      </c>
    </row>
    <row r="318" spans="1:65" s="15" customFormat="1" x14ac:dyDescent="0.2">
      <c r="B318" s="236"/>
      <c r="C318" s="237"/>
      <c r="D318" s="216" t="s">
        <v>151</v>
      </c>
      <c r="E318" s="238" t="s">
        <v>1</v>
      </c>
      <c r="F318" s="239" t="s">
        <v>187</v>
      </c>
      <c r="G318" s="237"/>
      <c r="H318" s="240">
        <v>34.596999999999994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AT318" s="246" t="s">
        <v>151</v>
      </c>
      <c r="AU318" s="246" t="s">
        <v>142</v>
      </c>
      <c r="AV318" s="15" t="s">
        <v>141</v>
      </c>
      <c r="AW318" s="15" t="s">
        <v>34</v>
      </c>
      <c r="AX318" s="15" t="s">
        <v>82</v>
      </c>
      <c r="AY318" s="246" t="s">
        <v>134</v>
      </c>
    </row>
    <row r="319" spans="1:65" s="2" customFormat="1" ht="21.75" customHeight="1" x14ac:dyDescent="0.2">
      <c r="A319" s="34"/>
      <c r="B319" s="35"/>
      <c r="C319" s="200" t="s">
        <v>624</v>
      </c>
      <c r="D319" s="200" t="s">
        <v>137</v>
      </c>
      <c r="E319" s="201" t="s">
        <v>625</v>
      </c>
      <c r="F319" s="202" t="s">
        <v>626</v>
      </c>
      <c r="G319" s="203" t="s">
        <v>140</v>
      </c>
      <c r="H319" s="204">
        <v>7.2850000000000001</v>
      </c>
      <c r="I319" s="205"/>
      <c r="J319" s="206">
        <f>ROUND(I319*H319,2)</f>
        <v>0</v>
      </c>
      <c r="K319" s="207"/>
      <c r="L319" s="39"/>
      <c r="M319" s="208" t="s">
        <v>1</v>
      </c>
      <c r="N319" s="209" t="s">
        <v>43</v>
      </c>
      <c r="O319" s="71"/>
      <c r="P319" s="210">
        <f>O319*H319</f>
        <v>0</v>
      </c>
      <c r="Q319" s="210">
        <v>1.519E-2</v>
      </c>
      <c r="R319" s="210">
        <f>Q319*H319</f>
        <v>0.11065915000000001</v>
      </c>
      <c r="S319" s="210">
        <v>0</v>
      </c>
      <c r="T319" s="211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2" t="s">
        <v>183</v>
      </c>
      <c r="AT319" s="212" t="s">
        <v>137</v>
      </c>
      <c r="AU319" s="212" t="s">
        <v>142</v>
      </c>
      <c r="AY319" s="17" t="s">
        <v>134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7" t="s">
        <v>142</v>
      </c>
      <c r="BK319" s="213">
        <f>ROUND(I319*H319,2)</f>
        <v>0</v>
      </c>
      <c r="BL319" s="17" t="s">
        <v>183</v>
      </c>
      <c r="BM319" s="212" t="s">
        <v>627</v>
      </c>
    </row>
    <row r="320" spans="1:65" s="13" customFormat="1" x14ac:dyDescent="0.2">
      <c r="B320" s="214"/>
      <c r="C320" s="215"/>
      <c r="D320" s="216" t="s">
        <v>151</v>
      </c>
      <c r="E320" s="217" t="s">
        <v>1</v>
      </c>
      <c r="F320" s="218" t="s">
        <v>628</v>
      </c>
      <c r="G320" s="215"/>
      <c r="H320" s="219">
        <v>2.8620000000000001</v>
      </c>
      <c r="I320" s="220"/>
      <c r="J320" s="215"/>
      <c r="K320" s="215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151</v>
      </c>
      <c r="AU320" s="225" t="s">
        <v>142</v>
      </c>
      <c r="AV320" s="13" t="s">
        <v>142</v>
      </c>
      <c r="AW320" s="13" t="s">
        <v>34</v>
      </c>
      <c r="AX320" s="13" t="s">
        <v>77</v>
      </c>
      <c r="AY320" s="225" t="s">
        <v>134</v>
      </c>
    </row>
    <row r="321" spans="1:65" s="13" customFormat="1" x14ac:dyDescent="0.2">
      <c r="B321" s="214"/>
      <c r="C321" s="215"/>
      <c r="D321" s="216" t="s">
        <v>151</v>
      </c>
      <c r="E321" s="217" t="s">
        <v>1</v>
      </c>
      <c r="F321" s="218" t="s">
        <v>629</v>
      </c>
      <c r="G321" s="215"/>
      <c r="H321" s="219">
        <v>4.423</v>
      </c>
      <c r="I321" s="220"/>
      <c r="J321" s="215"/>
      <c r="K321" s="215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151</v>
      </c>
      <c r="AU321" s="225" t="s">
        <v>142</v>
      </c>
      <c r="AV321" s="13" t="s">
        <v>142</v>
      </c>
      <c r="AW321" s="13" t="s">
        <v>34</v>
      </c>
      <c r="AX321" s="13" t="s">
        <v>77</v>
      </c>
      <c r="AY321" s="225" t="s">
        <v>134</v>
      </c>
    </row>
    <row r="322" spans="1:65" s="15" customFormat="1" x14ac:dyDescent="0.2">
      <c r="B322" s="236"/>
      <c r="C322" s="237"/>
      <c r="D322" s="216" t="s">
        <v>151</v>
      </c>
      <c r="E322" s="238" t="s">
        <v>1</v>
      </c>
      <c r="F322" s="239" t="s">
        <v>187</v>
      </c>
      <c r="G322" s="237"/>
      <c r="H322" s="240">
        <v>7.2850000000000001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AT322" s="246" t="s">
        <v>151</v>
      </c>
      <c r="AU322" s="246" t="s">
        <v>142</v>
      </c>
      <c r="AV322" s="15" t="s">
        <v>141</v>
      </c>
      <c r="AW322" s="15" t="s">
        <v>34</v>
      </c>
      <c r="AX322" s="15" t="s">
        <v>82</v>
      </c>
      <c r="AY322" s="246" t="s">
        <v>134</v>
      </c>
    </row>
    <row r="323" spans="1:65" s="2" customFormat="1" ht="21.75" customHeight="1" x14ac:dyDescent="0.2">
      <c r="A323" s="34"/>
      <c r="B323" s="35"/>
      <c r="C323" s="200" t="s">
        <v>630</v>
      </c>
      <c r="D323" s="200" t="s">
        <v>137</v>
      </c>
      <c r="E323" s="201" t="s">
        <v>631</v>
      </c>
      <c r="F323" s="202" t="s">
        <v>632</v>
      </c>
      <c r="G323" s="203" t="s">
        <v>140</v>
      </c>
      <c r="H323" s="204">
        <v>5.32</v>
      </c>
      <c r="I323" s="205"/>
      <c r="J323" s="206">
        <f>ROUND(I323*H323,2)</f>
        <v>0</v>
      </c>
      <c r="K323" s="207"/>
      <c r="L323" s="39"/>
      <c r="M323" s="208" t="s">
        <v>1</v>
      </c>
      <c r="N323" s="209" t="s">
        <v>43</v>
      </c>
      <c r="O323" s="71"/>
      <c r="P323" s="210">
        <f>O323*H323</f>
        <v>0</v>
      </c>
      <c r="Q323" s="210">
        <v>1.2919999999999999E-2</v>
      </c>
      <c r="R323" s="210">
        <f>Q323*H323</f>
        <v>6.8734400000000001E-2</v>
      </c>
      <c r="S323" s="210">
        <v>0</v>
      </c>
      <c r="T323" s="211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2" t="s">
        <v>183</v>
      </c>
      <c r="AT323" s="212" t="s">
        <v>137</v>
      </c>
      <c r="AU323" s="212" t="s">
        <v>142</v>
      </c>
      <c r="AY323" s="17" t="s">
        <v>134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7" t="s">
        <v>142</v>
      </c>
      <c r="BK323" s="213">
        <f>ROUND(I323*H323,2)</f>
        <v>0</v>
      </c>
      <c r="BL323" s="17" t="s">
        <v>183</v>
      </c>
      <c r="BM323" s="212" t="s">
        <v>633</v>
      </c>
    </row>
    <row r="324" spans="1:65" s="13" customFormat="1" x14ac:dyDescent="0.2">
      <c r="B324" s="214"/>
      <c r="C324" s="215"/>
      <c r="D324" s="216" t="s">
        <v>151</v>
      </c>
      <c r="E324" s="217" t="s">
        <v>1</v>
      </c>
      <c r="F324" s="218" t="s">
        <v>614</v>
      </c>
      <c r="G324" s="215"/>
      <c r="H324" s="219">
        <v>5.32</v>
      </c>
      <c r="I324" s="220"/>
      <c r="J324" s="215"/>
      <c r="K324" s="215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151</v>
      </c>
      <c r="AU324" s="225" t="s">
        <v>142</v>
      </c>
      <c r="AV324" s="13" t="s">
        <v>142</v>
      </c>
      <c r="AW324" s="13" t="s">
        <v>34</v>
      </c>
      <c r="AX324" s="13" t="s">
        <v>82</v>
      </c>
      <c r="AY324" s="225" t="s">
        <v>134</v>
      </c>
    </row>
    <row r="325" spans="1:65" s="2" customFormat="1" ht="21.75" customHeight="1" x14ac:dyDescent="0.2">
      <c r="A325" s="34"/>
      <c r="B325" s="35"/>
      <c r="C325" s="200" t="s">
        <v>634</v>
      </c>
      <c r="D325" s="200" t="s">
        <v>137</v>
      </c>
      <c r="E325" s="201" t="s">
        <v>635</v>
      </c>
      <c r="F325" s="202" t="s">
        <v>636</v>
      </c>
      <c r="G325" s="203" t="s">
        <v>140</v>
      </c>
      <c r="H325" s="204">
        <v>2.8420000000000001</v>
      </c>
      <c r="I325" s="205"/>
      <c r="J325" s="206">
        <f>ROUND(I325*H325,2)</f>
        <v>0</v>
      </c>
      <c r="K325" s="207"/>
      <c r="L325" s="39"/>
      <c r="M325" s="208" t="s">
        <v>1</v>
      </c>
      <c r="N325" s="209" t="s">
        <v>43</v>
      </c>
      <c r="O325" s="71"/>
      <c r="P325" s="210">
        <f>O325*H325</f>
        <v>0</v>
      </c>
      <c r="Q325" s="210">
        <v>1.146E-2</v>
      </c>
      <c r="R325" s="210">
        <f>Q325*H325</f>
        <v>3.2569319999999999E-2</v>
      </c>
      <c r="S325" s="210">
        <v>0</v>
      </c>
      <c r="T325" s="21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2" t="s">
        <v>183</v>
      </c>
      <c r="AT325" s="212" t="s">
        <v>137</v>
      </c>
      <c r="AU325" s="212" t="s">
        <v>142</v>
      </c>
      <c r="AY325" s="17" t="s">
        <v>134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7" t="s">
        <v>142</v>
      </c>
      <c r="BK325" s="213">
        <f>ROUND(I325*H325,2)</f>
        <v>0</v>
      </c>
      <c r="BL325" s="17" t="s">
        <v>183</v>
      </c>
      <c r="BM325" s="212" t="s">
        <v>637</v>
      </c>
    </row>
    <row r="326" spans="1:65" s="14" customFormat="1" ht="22.5" x14ac:dyDescent="0.2">
      <c r="B326" s="226"/>
      <c r="C326" s="227"/>
      <c r="D326" s="216" t="s">
        <v>151</v>
      </c>
      <c r="E326" s="228" t="s">
        <v>1</v>
      </c>
      <c r="F326" s="229" t="s">
        <v>638</v>
      </c>
      <c r="G326" s="227"/>
      <c r="H326" s="228" t="s">
        <v>1</v>
      </c>
      <c r="I326" s="230"/>
      <c r="J326" s="227"/>
      <c r="K326" s="227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151</v>
      </c>
      <c r="AU326" s="235" t="s">
        <v>142</v>
      </c>
      <c r="AV326" s="14" t="s">
        <v>82</v>
      </c>
      <c r="AW326" s="14" t="s">
        <v>34</v>
      </c>
      <c r="AX326" s="14" t="s">
        <v>77</v>
      </c>
      <c r="AY326" s="235" t="s">
        <v>134</v>
      </c>
    </row>
    <row r="327" spans="1:65" s="13" customFormat="1" x14ac:dyDescent="0.2">
      <c r="B327" s="214"/>
      <c r="C327" s="215"/>
      <c r="D327" s="216" t="s">
        <v>151</v>
      </c>
      <c r="E327" s="217" t="s">
        <v>1</v>
      </c>
      <c r="F327" s="218" t="s">
        <v>639</v>
      </c>
      <c r="G327" s="215"/>
      <c r="H327" s="219">
        <v>2.8420000000000001</v>
      </c>
      <c r="I327" s="220"/>
      <c r="J327" s="215"/>
      <c r="K327" s="215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151</v>
      </c>
      <c r="AU327" s="225" t="s">
        <v>142</v>
      </c>
      <c r="AV327" s="13" t="s">
        <v>142</v>
      </c>
      <c r="AW327" s="13" t="s">
        <v>34</v>
      </c>
      <c r="AX327" s="13" t="s">
        <v>82</v>
      </c>
      <c r="AY327" s="225" t="s">
        <v>134</v>
      </c>
    </row>
    <row r="328" spans="1:65" s="2" customFormat="1" ht="21.75" customHeight="1" x14ac:dyDescent="0.2">
      <c r="A328" s="34"/>
      <c r="B328" s="35"/>
      <c r="C328" s="200" t="s">
        <v>640</v>
      </c>
      <c r="D328" s="200" t="s">
        <v>137</v>
      </c>
      <c r="E328" s="201" t="s">
        <v>641</v>
      </c>
      <c r="F328" s="202" t="s">
        <v>642</v>
      </c>
      <c r="G328" s="203" t="s">
        <v>140</v>
      </c>
      <c r="H328" s="204">
        <v>12.455</v>
      </c>
      <c r="I328" s="205"/>
      <c r="J328" s="206">
        <f>ROUND(I328*H328,2)</f>
        <v>0</v>
      </c>
      <c r="K328" s="207"/>
      <c r="L328" s="39"/>
      <c r="M328" s="208" t="s">
        <v>1</v>
      </c>
      <c r="N328" s="209" t="s">
        <v>43</v>
      </c>
      <c r="O328" s="71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2" t="s">
        <v>183</v>
      </c>
      <c r="AT328" s="212" t="s">
        <v>137</v>
      </c>
      <c r="AU328" s="212" t="s">
        <v>142</v>
      </c>
      <c r="AY328" s="17" t="s">
        <v>134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7" t="s">
        <v>142</v>
      </c>
      <c r="BK328" s="213">
        <f>ROUND(I328*H328,2)</f>
        <v>0</v>
      </c>
      <c r="BL328" s="17" t="s">
        <v>183</v>
      </c>
      <c r="BM328" s="212" t="s">
        <v>643</v>
      </c>
    </row>
    <row r="329" spans="1:65" s="14" customFormat="1" x14ac:dyDescent="0.2">
      <c r="B329" s="226"/>
      <c r="C329" s="227"/>
      <c r="D329" s="216" t="s">
        <v>151</v>
      </c>
      <c r="E329" s="228" t="s">
        <v>1</v>
      </c>
      <c r="F329" s="229" t="s">
        <v>644</v>
      </c>
      <c r="G329" s="227"/>
      <c r="H329" s="228" t="s">
        <v>1</v>
      </c>
      <c r="I329" s="230"/>
      <c r="J329" s="227"/>
      <c r="K329" s="227"/>
      <c r="L329" s="231"/>
      <c r="M329" s="232"/>
      <c r="N329" s="233"/>
      <c r="O329" s="233"/>
      <c r="P329" s="233"/>
      <c r="Q329" s="233"/>
      <c r="R329" s="233"/>
      <c r="S329" s="233"/>
      <c r="T329" s="234"/>
      <c r="AT329" s="235" t="s">
        <v>151</v>
      </c>
      <c r="AU329" s="235" t="s">
        <v>142</v>
      </c>
      <c r="AV329" s="14" t="s">
        <v>82</v>
      </c>
      <c r="AW329" s="14" t="s">
        <v>34</v>
      </c>
      <c r="AX329" s="14" t="s">
        <v>77</v>
      </c>
      <c r="AY329" s="235" t="s">
        <v>134</v>
      </c>
    </row>
    <row r="330" spans="1:65" s="13" customFormat="1" x14ac:dyDescent="0.2">
      <c r="B330" s="214"/>
      <c r="C330" s="215"/>
      <c r="D330" s="216" t="s">
        <v>151</v>
      </c>
      <c r="E330" s="217" t="s">
        <v>1</v>
      </c>
      <c r="F330" s="218" t="s">
        <v>608</v>
      </c>
      <c r="G330" s="215"/>
      <c r="H330" s="219">
        <v>9.5749999999999993</v>
      </c>
      <c r="I330" s="220"/>
      <c r="J330" s="215"/>
      <c r="K330" s="215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151</v>
      </c>
      <c r="AU330" s="225" t="s">
        <v>142</v>
      </c>
      <c r="AV330" s="13" t="s">
        <v>142</v>
      </c>
      <c r="AW330" s="13" t="s">
        <v>34</v>
      </c>
      <c r="AX330" s="13" t="s">
        <v>77</v>
      </c>
      <c r="AY330" s="225" t="s">
        <v>134</v>
      </c>
    </row>
    <row r="331" spans="1:65" s="14" customFormat="1" x14ac:dyDescent="0.2">
      <c r="B331" s="226"/>
      <c r="C331" s="227"/>
      <c r="D331" s="216" t="s">
        <v>151</v>
      </c>
      <c r="E331" s="228" t="s">
        <v>1</v>
      </c>
      <c r="F331" s="229" t="s">
        <v>645</v>
      </c>
      <c r="G331" s="227"/>
      <c r="H331" s="228" t="s">
        <v>1</v>
      </c>
      <c r="I331" s="230"/>
      <c r="J331" s="227"/>
      <c r="K331" s="227"/>
      <c r="L331" s="231"/>
      <c r="M331" s="232"/>
      <c r="N331" s="233"/>
      <c r="O331" s="233"/>
      <c r="P331" s="233"/>
      <c r="Q331" s="233"/>
      <c r="R331" s="233"/>
      <c r="S331" s="233"/>
      <c r="T331" s="234"/>
      <c r="AT331" s="235" t="s">
        <v>151</v>
      </c>
      <c r="AU331" s="235" t="s">
        <v>142</v>
      </c>
      <c r="AV331" s="14" t="s">
        <v>82</v>
      </c>
      <c r="AW331" s="14" t="s">
        <v>34</v>
      </c>
      <c r="AX331" s="14" t="s">
        <v>77</v>
      </c>
      <c r="AY331" s="235" t="s">
        <v>134</v>
      </c>
    </row>
    <row r="332" spans="1:65" s="13" customFormat="1" x14ac:dyDescent="0.2">
      <c r="B332" s="214"/>
      <c r="C332" s="215"/>
      <c r="D332" s="216" t="s">
        <v>151</v>
      </c>
      <c r="E332" s="217" t="s">
        <v>1</v>
      </c>
      <c r="F332" s="218" t="s">
        <v>646</v>
      </c>
      <c r="G332" s="215"/>
      <c r="H332" s="219">
        <v>2.88</v>
      </c>
      <c r="I332" s="220"/>
      <c r="J332" s="215"/>
      <c r="K332" s="215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151</v>
      </c>
      <c r="AU332" s="225" t="s">
        <v>142</v>
      </c>
      <c r="AV332" s="13" t="s">
        <v>142</v>
      </c>
      <c r="AW332" s="13" t="s">
        <v>34</v>
      </c>
      <c r="AX332" s="13" t="s">
        <v>77</v>
      </c>
      <c r="AY332" s="225" t="s">
        <v>134</v>
      </c>
    </row>
    <row r="333" spans="1:65" s="15" customFormat="1" x14ac:dyDescent="0.2">
      <c r="B333" s="236"/>
      <c r="C333" s="237"/>
      <c r="D333" s="216" t="s">
        <v>151</v>
      </c>
      <c r="E333" s="238" t="s">
        <v>1</v>
      </c>
      <c r="F333" s="239" t="s">
        <v>187</v>
      </c>
      <c r="G333" s="237"/>
      <c r="H333" s="240">
        <v>12.454999999999998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AT333" s="246" t="s">
        <v>151</v>
      </c>
      <c r="AU333" s="246" t="s">
        <v>142</v>
      </c>
      <c r="AV333" s="15" t="s">
        <v>141</v>
      </c>
      <c r="AW333" s="15" t="s">
        <v>34</v>
      </c>
      <c r="AX333" s="15" t="s">
        <v>82</v>
      </c>
      <c r="AY333" s="246" t="s">
        <v>134</v>
      </c>
    </row>
    <row r="334" spans="1:65" s="2" customFormat="1" ht="21.75" customHeight="1" x14ac:dyDescent="0.2">
      <c r="A334" s="34"/>
      <c r="B334" s="35"/>
      <c r="C334" s="200" t="s">
        <v>647</v>
      </c>
      <c r="D334" s="200" t="s">
        <v>137</v>
      </c>
      <c r="E334" s="201" t="s">
        <v>648</v>
      </c>
      <c r="F334" s="202" t="s">
        <v>649</v>
      </c>
      <c r="G334" s="203" t="s">
        <v>217</v>
      </c>
      <c r="H334" s="204">
        <v>0.48199999999999998</v>
      </c>
      <c r="I334" s="205"/>
      <c r="J334" s="206">
        <f>ROUND(I334*H334,2)</f>
        <v>0</v>
      </c>
      <c r="K334" s="207"/>
      <c r="L334" s="39"/>
      <c r="M334" s="208" t="s">
        <v>1</v>
      </c>
      <c r="N334" s="209" t="s">
        <v>43</v>
      </c>
      <c r="O334" s="71"/>
      <c r="P334" s="210">
        <f>O334*H334</f>
        <v>0</v>
      </c>
      <c r="Q334" s="210">
        <v>0</v>
      </c>
      <c r="R334" s="210">
        <f>Q334*H334</f>
        <v>0</v>
      </c>
      <c r="S334" s="210">
        <v>0</v>
      </c>
      <c r="T334" s="211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2" t="s">
        <v>183</v>
      </c>
      <c r="AT334" s="212" t="s">
        <v>137</v>
      </c>
      <c r="AU334" s="212" t="s">
        <v>142</v>
      </c>
      <c r="AY334" s="17" t="s">
        <v>134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7" t="s">
        <v>142</v>
      </c>
      <c r="BK334" s="213">
        <f>ROUND(I334*H334,2)</f>
        <v>0</v>
      </c>
      <c r="BL334" s="17" t="s">
        <v>183</v>
      </c>
      <c r="BM334" s="212" t="s">
        <v>650</v>
      </c>
    </row>
    <row r="335" spans="1:65" s="2" customFormat="1" ht="21.75" customHeight="1" x14ac:dyDescent="0.2">
      <c r="A335" s="34"/>
      <c r="B335" s="35"/>
      <c r="C335" s="200" t="s">
        <v>651</v>
      </c>
      <c r="D335" s="200" t="s">
        <v>137</v>
      </c>
      <c r="E335" s="201" t="s">
        <v>652</v>
      </c>
      <c r="F335" s="202" t="s">
        <v>653</v>
      </c>
      <c r="G335" s="203" t="s">
        <v>217</v>
      </c>
      <c r="H335" s="204">
        <v>0.48199999999999998</v>
      </c>
      <c r="I335" s="205"/>
      <c r="J335" s="206">
        <f>ROUND(I335*H335,2)</f>
        <v>0</v>
      </c>
      <c r="K335" s="207"/>
      <c r="L335" s="39"/>
      <c r="M335" s="208" t="s">
        <v>1</v>
      </c>
      <c r="N335" s="209" t="s">
        <v>43</v>
      </c>
      <c r="O335" s="71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2" t="s">
        <v>183</v>
      </c>
      <c r="AT335" s="212" t="s">
        <v>137</v>
      </c>
      <c r="AU335" s="212" t="s">
        <v>142</v>
      </c>
      <c r="AY335" s="17" t="s">
        <v>134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7" t="s">
        <v>142</v>
      </c>
      <c r="BK335" s="213">
        <f>ROUND(I335*H335,2)</f>
        <v>0</v>
      </c>
      <c r="BL335" s="17" t="s">
        <v>183</v>
      </c>
      <c r="BM335" s="212" t="s">
        <v>654</v>
      </c>
    </row>
    <row r="336" spans="1:65" s="12" customFormat="1" ht="22.9" customHeight="1" x14ac:dyDescent="0.2">
      <c r="B336" s="184"/>
      <c r="C336" s="185"/>
      <c r="D336" s="186" t="s">
        <v>76</v>
      </c>
      <c r="E336" s="198" t="s">
        <v>655</v>
      </c>
      <c r="F336" s="198" t="s">
        <v>656</v>
      </c>
      <c r="G336" s="185"/>
      <c r="H336" s="185"/>
      <c r="I336" s="188"/>
      <c r="J336" s="199">
        <f>BK336</f>
        <v>0</v>
      </c>
      <c r="K336" s="185"/>
      <c r="L336" s="190"/>
      <c r="M336" s="191"/>
      <c r="N336" s="192"/>
      <c r="O336" s="192"/>
      <c r="P336" s="193">
        <f>SUM(P337:P346)</f>
        <v>0</v>
      </c>
      <c r="Q336" s="192"/>
      <c r="R336" s="193">
        <f>SUM(R337:R346)</f>
        <v>1.9570000000000001E-2</v>
      </c>
      <c r="S336" s="192"/>
      <c r="T336" s="194">
        <f>SUM(T337:T346)</f>
        <v>0</v>
      </c>
      <c r="AR336" s="195" t="s">
        <v>142</v>
      </c>
      <c r="AT336" s="196" t="s">
        <v>76</v>
      </c>
      <c r="AU336" s="196" t="s">
        <v>82</v>
      </c>
      <c r="AY336" s="195" t="s">
        <v>134</v>
      </c>
      <c r="BK336" s="197">
        <f>SUM(BK337:BK346)</f>
        <v>0</v>
      </c>
    </row>
    <row r="337" spans="1:65" s="2" customFormat="1" ht="21.75" customHeight="1" x14ac:dyDescent="0.2">
      <c r="A337" s="34"/>
      <c r="B337" s="35"/>
      <c r="C337" s="200" t="s">
        <v>657</v>
      </c>
      <c r="D337" s="200" t="s">
        <v>137</v>
      </c>
      <c r="E337" s="201" t="s">
        <v>658</v>
      </c>
      <c r="F337" s="202" t="s">
        <v>659</v>
      </c>
      <c r="G337" s="203" t="s">
        <v>502</v>
      </c>
      <c r="H337" s="204">
        <v>1</v>
      </c>
      <c r="I337" s="205"/>
      <c r="J337" s="206">
        <f t="shared" ref="J337:J346" si="40">ROUND(I337*H337,2)</f>
        <v>0</v>
      </c>
      <c r="K337" s="207"/>
      <c r="L337" s="39"/>
      <c r="M337" s="208" t="s">
        <v>1</v>
      </c>
      <c r="N337" s="209" t="s">
        <v>43</v>
      </c>
      <c r="O337" s="71"/>
      <c r="P337" s="210">
        <f t="shared" ref="P337:P346" si="41">O337*H337</f>
        <v>0</v>
      </c>
      <c r="Q337" s="210">
        <v>0</v>
      </c>
      <c r="R337" s="210">
        <f t="shared" ref="R337:R346" si="42">Q337*H337</f>
        <v>0</v>
      </c>
      <c r="S337" s="210">
        <v>0</v>
      </c>
      <c r="T337" s="211">
        <f t="shared" ref="T337:T346" si="43"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2" t="s">
        <v>183</v>
      </c>
      <c r="AT337" s="212" t="s">
        <v>137</v>
      </c>
      <c r="AU337" s="212" t="s">
        <v>142</v>
      </c>
      <c r="AY337" s="17" t="s">
        <v>134</v>
      </c>
      <c r="BE337" s="213">
        <f t="shared" ref="BE337:BE346" si="44">IF(N337="základní",J337,0)</f>
        <v>0</v>
      </c>
      <c r="BF337" s="213">
        <f t="shared" ref="BF337:BF346" si="45">IF(N337="snížená",J337,0)</f>
        <v>0</v>
      </c>
      <c r="BG337" s="213">
        <f t="shared" ref="BG337:BG346" si="46">IF(N337="zákl. přenesená",J337,0)</f>
        <v>0</v>
      </c>
      <c r="BH337" s="213">
        <f t="shared" ref="BH337:BH346" si="47">IF(N337="sníž. přenesená",J337,0)</f>
        <v>0</v>
      </c>
      <c r="BI337" s="213">
        <f t="shared" ref="BI337:BI346" si="48">IF(N337="nulová",J337,0)</f>
        <v>0</v>
      </c>
      <c r="BJ337" s="17" t="s">
        <v>142</v>
      </c>
      <c r="BK337" s="213">
        <f t="shared" ref="BK337:BK346" si="49">ROUND(I337*H337,2)</f>
        <v>0</v>
      </c>
      <c r="BL337" s="17" t="s">
        <v>183</v>
      </c>
      <c r="BM337" s="212" t="s">
        <v>660</v>
      </c>
    </row>
    <row r="338" spans="1:65" s="2" customFormat="1" ht="21.75" customHeight="1" x14ac:dyDescent="0.2">
      <c r="A338" s="34"/>
      <c r="B338" s="35"/>
      <c r="C338" s="200" t="s">
        <v>661</v>
      </c>
      <c r="D338" s="200" t="s">
        <v>137</v>
      </c>
      <c r="E338" s="201" t="s">
        <v>662</v>
      </c>
      <c r="F338" s="202" t="s">
        <v>663</v>
      </c>
      <c r="G338" s="203" t="s">
        <v>502</v>
      </c>
      <c r="H338" s="204">
        <v>1</v>
      </c>
      <c r="I338" s="205"/>
      <c r="J338" s="206">
        <f t="shared" si="40"/>
        <v>0</v>
      </c>
      <c r="K338" s="207"/>
      <c r="L338" s="39"/>
      <c r="M338" s="208" t="s">
        <v>1</v>
      </c>
      <c r="N338" s="209" t="s">
        <v>43</v>
      </c>
      <c r="O338" s="71"/>
      <c r="P338" s="210">
        <f t="shared" si="41"/>
        <v>0</v>
      </c>
      <c r="Q338" s="210">
        <v>0</v>
      </c>
      <c r="R338" s="210">
        <f t="shared" si="42"/>
        <v>0</v>
      </c>
      <c r="S338" s="210">
        <v>0</v>
      </c>
      <c r="T338" s="211">
        <f t="shared" si="4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2" t="s">
        <v>183</v>
      </c>
      <c r="AT338" s="212" t="s">
        <v>137</v>
      </c>
      <c r="AU338" s="212" t="s">
        <v>142</v>
      </c>
      <c r="AY338" s="17" t="s">
        <v>134</v>
      </c>
      <c r="BE338" s="213">
        <f t="shared" si="44"/>
        <v>0</v>
      </c>
      <c r="BF338" s="213">
        <f t="shared" si="45"/>
        <v>0</v>
      </c>
      <c r="BG338" s="213">
        <f t="shared" si="46"/>
        <v>0</v>
      </c>
      <c r="BH338" s="213">
        <f t="shared" si="47"/>
        <v>0</v>
      </c>
      <c r="BI338" s="213">
        <f t="shared" si="48"/>
        <v>0</v>
      </c>
      <c r="BJ338" s="17" t="s">
        <v>142</v>
      </c>
      <c r="BK338" s="213">
        <f t="shared" si="49"/>
        <v>0</v>
      </c>
      <c r="BL338" s="17" t="s">
        <v>183</v>
      </c>
      <c r="BM338" s="212" t="s">
        <v>664</v>
      </c>
    </row>
    <row r="339" spans="1:65" s="2" customFormat="1" ht="16.5" customHeight="1" x14ac:dyDescent="0.2">
      <c r="A339" s="34"/>
      <c r="B339" s="35"/>
      <c r="C339" s="247" t="s">
        <v>665</v>
      </c>
      <c r="D339" s="247" t="s">
        <v>264</v>
      </c>
      <c r="E339" s="248" t="s">
        <v>264</v>
      </c>
      <c r="F339" s="249" t="s">
        <v>666</v>
      </c>
      <c r="G339" s="250" t="s">
        <v>286</v>
      </c>
      <c r="H339" s="251">
        <v>1</v>
      </c>
      <c r="I339" s="252"/>
      <c r="J339" s="253">
        <f t="shared" si="40"/>
        <v>0</v>
      </c>
      <c r="K339" s="254"/>
      <c r="L339" s="255"/>
      <c r="M339" s="256" t="s">
        <v>1</v>
      </c>
      <c r="N339" s="257" t="s">
        <v>43</v>
      </c>
      <c r="O339" s="71"/>
      <c r="P339" s="210">
        <f t="shared" si="41"/>
        <v>0</v>
      </c>
      <c r="Q339" s="210">
        <v>0</v>
      </c>
      <c r="R339" s="210">
        <f t="shared" si="42"/>
        <v>0</v>
      </c>
      <c r="S339" s="210">
        <v>0</v>
      </c>
      <c r="T339" s="211">
        <f t="shared" si="4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2" t="s">
        <v>268</v>
      </c>
      <c r="AT339" s="212" t="s">
        <v>264</v>
      </c>
      <c r="AU339" s="212" t="s">
        <v>142</v>
      </c>
      <c r="AY339" s="17" t="s">
        <v>134</v>
      </c>
      <c r="BE339" s="213">
        <f t="shared" si="44"/>
        <v>0</v>
      </c>
      <c r="BF339" s="213">
        <f t="shared" si="45"/>
        <v>0</v>
      </c>
      <c r="BG339" s="213">
        <f t="shared" si="46"/>
        <v>0</v>
      </c>
      <c r="BH339" s="213">
        <f t="shared" si="47"/>
        <v>0</v>
      </c>
      <c r="BI339" s="213">
        <f t="shared" si="48"/>
        <v>0</v>
      </c>
      <c r="BJ339" s="17" t="s">
        <v>142</v>
      </c>
      <c r="BK339" s="213">
        <f t="shared" si="49"/>
        <v>0</v>
      </c>
      <c r="BL339" s="17" t="s">
        <v>183</v>
      </c>
      <c r="BM339" s="212" t="s">
        <v>667</v>
      </c>
    </row>
    <row r="340" spans="1:65" s="2" customFormat="1" ht="21.75" customHeight="1" x14ac:dyDescent="0.2">
      <c r="A340" s="34"/>
      <c r="B340" s="35"/>
      <c r="C340" s="200" t="s">
        <v>668</v>
      </c>
      <c r="D340" s="200" t="s">
        <v>137</v>
      </c>
      <c r="E340" s="201" t="s">
        <v>669</v>
      </c>
      <c r="F340" s="202" t="s">
        <v>670</v>
      </c>
      <c r="G340" s="203" t="s">
        <v>286</v>
      </c>
      <c r="H340" s="204">
        <v>1</v>
      </c>
      <c r="I340" s="205"/>
      <c r="J340" s="206">
        <f t="shared" si="40"/>
        <v>0</v>
      </c>
      <c r="K340" s="207"/>
      <c r="L340" s="39"/>
      <c r="M340" s="208" t="s">
        <v>1</v>
      </c>
      <c r="N340" s="209" t="s">
        <v>43</v>
      </c>
      <c r="O340" s="71"/>
      <c r="P340" s="210">
        <f t="shared" si="41"/>
        <v>0</v>
      </c>
      <c r="Q340" s="210">
        <v>0</v>
      </c>
      <c r="R340" s="210">
        <f t="shared" si="42"/>
        <v>0</v>
      </c>
      <c r="S340" s="210">
        <v>0</v>
      </c>
      <c r="T340" s="211">
        <f t="shared" si="4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2" t="s">
        <v>183</v>
      </c>
      <c r="AT340" s="212" t="s">
        <v>137</v>
      </c>
      <c r="AU340" s="212" t="s">
        <v>142</v>
      </c>
      <c r="AY340" s="17" t="s">
        <v>134</v>
      </c>
      <c r="BE340" s="213">
        <f t="shared" si="44"/>
        <v>0</v>
      </c>
      <c r="BF340" s="213">
        <f t="shared" si="45"/>
        <v>0</v>
      </c>
      <c r="BG340" s="213">
        <f t="shared" si="46"/>
        <v>0</v>
      </c>
      <c r="BH340" s="213">
        <f t="shared" si="47"/>
        <v>0</v>
      </c>
      <c r="BI340" s="213">
        <f t="shared" si="48"/>
        <v>0</v>
      </c>
      <c r="BJ340" s="17" t="s">
        <v>142</v>
      </c>
      <c r="BK340" s="213">
        <f t="shared" si="49"/>
        <v>0</v>
      </c>
      <c r="BL340" s="17" t="s">
        <v>183</v>
      </c>
      <c r="BM340" s="212" t="s">
        <v>671</v>
      </c>
    </row>
    <row r="341" spans="1:65" s="2" customFormat="1" ht="21.75" customHeight="1" x14ac:dyDescent="0.2">
      <c r="A341" s="34"/>
      <c r="B341" s="35"/>
      <c r="C341" s="247" t="s">
        <v>672</v>
      </c>
      <c r="D341" s="247" t="s">
        <v>264</v>
      </c>
      <c r="E341" s="248" t="s">
        <v>673</v>
      </c>
      <c r="F341" s="249" t="s">
        <v>674</v>
      </c>
      <c r="G341" s="250" t="s">
        <v>286</v>
      </c>
      <c r="H341" s="251">
        <v>1</v>
      </c>
      <c r="I341" s="252"/>
      <c r="J341" s="253">
        <f t="shared" si="40"/>
        <v>0</v>
      </c>
      <c r="K341" s="254"/>
      <c r="L341" s="255"/>
      <c r="M341" s="256" t="s">
        <v>1</v>
      </c>
      <c r="N341" s="257" t="s">
        <v>43</v>
      </c>
      <c r="O341" s="71"/>
      <c r="P341" s="210">
        <f t="shared" si="41"/>
        <v>0</v>
      </c>
      <c r="Q341" s="210">
        <v>1.6000000000000001E-3</v>
      </c>
      <c r="R341" s="210">
        <f t="shared" si="42"/>
        <v>1.6000000000000001E-3</v>
      </c>
      <c r="S341" s="210">
        <v>0</v>
      </c>
      <c r="T341" s="211">
        <f t="shared" si="4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2" t="s">
        <v>268</v>
      </c>
      <c r="AT341" s="212" t="s">
        <v>264</v>
      </c>
      <c r="AU341" s="212" t="s">
        <v>142</v>
      </c>
      <c r="AY341" s="17" t="s">
        <v>134</v>
      </c>
      <c r="BE341" s="213">
        <f t="shared" si="44"/>
        <v>0</v>
      </c>
      <c r="BF341" s="213">
        <f t="shared" si="45"/>
        <v>0</v>
      </c>
      <c r="BG341" s="213">
        <f t="shared" si="46"/>
        <v>0</v>
      </c>
      <c r="BH341" s="213">
        <f t="shared" si="47"/>
        <v>0</v>
      </c>
      <c r="BI341" s="213">
        <f t="shared" si="48"/>
        <v>0</v>
      </c>
      <c r="BJ341" s="17" t="s">
        <v>142</v>
      </c>
      <c r="BK341" s="213">
        <f t="shared" si="49"/>
        <v>0</v>
      </c>
      <c r="BL341" s="17" t="s">
        <v>183</v>
      </c>
      <c r="BM341" s="212" t="s">
        <v>675</v>
      </c>
    </row>
    <row r="342" spans="1:65" s="2" customFormat="1" ht="21.75" customHeight="1" x14ac:dyDescent="0.2">
      <c r="A342" s="34"/>
      <c r="B342" s="35"/>
      <c r="C342" s="200" t="s">
        <v>676</v>
      </c>
      <c r="D342" s="200" t="s">
        <v>137</v>
      </c>
      <c r="E342" s="201" t="s">
        <v>677</v>
      </c>
      <c r="F342" s="202" t="s">
        <v>678</v>
      </c>
      <c r="G342" s="203" t="s">
        <v>286</v>
      </c>
      <c r="H342" s="204">
        <v>1</v>
      </c>
      <c r="I342" s="205"/>
      <c r="J342" s="206">
        <f t="shared" si="40"/>
        <v>0</v>
      </c>
      <c r="K342" s="207"/>
      <c r="L342" s="39"/>
      <c r="M342" s="208" t="s">
        <v>1</v>
      </c>
      <c r="N342" s="209" t="s">
        <v>43</v>
      </c>
      <c r="O342" s="71"/>
      <c r="P342" s="210">
        <f t="shared" si="41"/>
        <v>0</v>
      </c>
      <c r="Q342" s="210">
        <v>4.6999999999999999E-4</v>
      </c>
      <c r="R342" s="210">
        <f t="shared" si="42"/>
        <v>4.6999999999999999E-4</v>
      </c>
      <c r="S342" s="210">
        <v>0</v>
      </c>
      <c r="T342" s="211">
        <f t="shared" si="4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2" t="s">
        <v>183</v>
      </c>
      <c r="AT342" s="212" t="s">
        <v>137</v>
      </c>
      <c r="AU342" s="212" t="s">
        <v>142</v>
      </c>
      <c r="AY342" s="17" t="s">
        <v>134</v>
      </c>
      <c r="BE342" s="213">
        <f t="shared" si="44"/>
        <v>0</v>
      </c>
      <c r="BF342" s="213">
        <f t="shared" si="45"/>
        <v>0</v>
      </c>
      <c r="BG342" s="213">
        <f t="shared" si="46"/>
        <v>0</v>
      </c>
      <c r="BH342" s="213">
        <f t="shared" si="47"/>
        <v>0</v>
      </c>
      <c r="BI342" s="213">
        <f t="shared" si="48"/>
        <v>0</v>
      </c>
      <c r="BJ342" s="17" t="s">
        <v>142</v>
      </c>
      <c r="BK342" s="213">
        <f t="shared" si="49"/>
        <v>0</v>
      </c>
      <c r="BL342" s="17" t="s">
        <v>183</v>
      </c>
      <c r="BM342" s="212" t="s">
        <v>679</v>
      </c>
    </row>
    <row r="343" spans="1:65" s="2" customFormat="1" ht="21.75" customHeight="1" x14ac:dyDescent="0.2">
      <c r="A343" s="34"/>
      <c r="B343" s="35"/>
      <c r="C343" s="247" t="s">
        <v>680</v>
      </c>
      <c r="D343" s="247" t="s">
        <v>264</v>
      </c>
      <c r="E343" s="248" t="s">
        <v>681</v>
      </c>
      <c r="F343" s="249" t="s">
        <v>682</v>
      </c>
      <c r="G343" s="250" t="s">
        <v>286</v>
      </c>
      <c r="H343" s="251">
        <v>1</v>
      </c>
      <c r="I343" s="252"/>
      <c r="J343" s="253">
        <f t="shared" si="40"/>
        <v>0</v>
      </c>
      <c r="K343" s="254"/>
      <c r="L343" s="255"/>
      <c r="M343" s="256" t="s">
        <v>1</v>
      </c>
      <c r="N343" s="257" t="s">
        <v>43</v>
      </c>
      <c r="O343" s="71"/>
      <c r="P343" s="210">
        <f t="shared" si="41"/>
        <v>0</v>
      </c>
      <c r="Q343" s="210">
        <v>1.7500000000000002E-2</v>
      </c>
      <c r="R343" s="210">
        <f t="shared" si="42"/>
        <v>1.7500000000000002E-2</v>
      </c>
      <c r="S343" s="210">
        <v>0</v>
      </c>
      <c r="T343" s="211">
        <f t="shared" si="4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2" t="s">
        <v>268</v>
      </c>
      <c r="AT343" s="212" t="s">
        <v>264</v>
      </c>
      <c r="AU343" s="212" t="s">
        <v>142</v>
      </c>
      <c r="AY343" s="17" t="s">
        <v>134</v>
      </c>
      <c r="BE343" s="213">
        <f t="shared" si="44"/>
        <v>0</v>
      </c>
      <c r="BF343" s="213">
        <f t="shared" si="45"/>
        <v>0</v>
      </c>
      <c r="BG343" s="213">
        <f t="shared" si="46"/>
        <v>0</v>
      </c>
      <c r="BH343" s="213">
        <f t="shared" si="47"/>
        <v>0</v>
      </c>
      <c r="BI343" s="213">
        <f t="shared" si="48"/>
        <v>0</v>
      </c>
      <c r="BJ343" s="17" t="s">
        <v>142</v>
      </c>
      <c r="BK343" s="213">
        <f t="shared" si="49"/>
        <v>0</v>
      </c>
      <c r="BL343" s="17" t="s">
        <v>183</v>
      </c>
      <c r="BM343" s="212" t="s">
        <v>683</v>
      </c>
    </row>
    <row r="344" spans="1:65" s="2" customFormat="1" ht="16.5" customHeight="1" x14ac:dyDescent="0.2">
      <c r="A344" s="34"/>
      <c r="B344" s="35"/>
      <c r="C344" s="200" t="s">
        <v>684</v>
      </c>
      <c r="D344" s="200" t="s">
        <v>137</v>
      </c>
      <c r="E344" s="201" t="s">
        <v>685</v>
      </c>
      <c r="F344" s="202" t="s">
        <v>686</v>
      </c>
      <c r="G344" s="203" t="s">
        <v>502</v>
      </c>
      <c r="H344" s="204">
        <v>1</v>
      </c>
      <c r="I344" s="205"/>
      <c r="J344" s="206">
        <f t="shared" si="40"/>
        <v>0</v>
      </c>
      <c r="K344" s="207"/>
      <c r="L344" s="39"/>
      <c r="M344" s="208" t="s">
        <v>1</v>
      </c>
      <c r="N344" s="209" t="s">
        <v>43</v>
      </c>
      <c r="O344" s="71"/>
      <c r="P344" s="210">
        <f t="shared" si="41"/>
        <v>0</v>
      </c>
      <c r="Q344" s="210">
        <v>0</v>
      </c>
      <c r="R344" s="210">
        <f t="shared" si="42"/>
        <v>0</v>
      </c>
      <c r="S344" s="210">
        <v>0</v>
      </c>
      <c r="T344" s="211">
        <f t="shared" si="43"/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2" t="s">
        <v>183</v>
      </c>
      <c r="AT344" s="212" t="s">
        <v>137</v>
      </c>
      <c r="AU344" s="212" t="s">
        <v>142</v>
      </c>
      <c r="AY344" s="17" t="s">
        <v>134</v>
      </c>
      <c r="BE344" s="213">
        <f t="shared" si="44"/>
        <v>0</v>
      </c>
      <c r="BF344" s="213">
        <f t="shared" si="45"/>
        <v>0</v>
      </c>
      <c r="BG344" s="213">
        <f t="shared" si="46"/>
        <v>0</v>
      </c>
      <c r="BH344" s="213">
        <f t="shared" si="47"/>
        <v>0</v>
      </c>
      <c r="BI344" s="213">
        <f t="shared" si="48"/>
        <v>0</v>
      </c>
      <c r="BJ344" s="17" t="s">
        <v>142</v>
      </c>
      <c r="BK344" s="213">
        <f t="shared" si="49"/>
        <v>0</v>
      </c>
      <c r="BL344" s="17" t="s">
        <v>183</v>
      </c>
      <c r="BM344" s="212" t="s">
        <v>687</v>
      </c>
    </row>
    <row r="345" spans="1:65" s="2" customFormat="1" ht="21.75" customHeight="1" x14ac:dyDescent="0.2">
      <c r="A345" s="34"/>
      <c r="B345" s="35"/>
      <c r="C345" s="200" t="s">
        <v>688</v>
      </c>
      <c r="D345" s="200" t="s">
        <v>137</v>
      </c>
      <c r="E345" s="201" t="s">
        <v>689</v>
      </c>
      <c r="F345" s="202" t="s">
        <v>690</v>
      </c>
      <c r="G345" s="203" t="s">
        <v>217</v>
      </c>
      <c r="H345" s="204">
        <v>0.02</v>
      </c>
      <c r="I345" s="205"/>
      <c r="J345" s="206">
        <f t="shared" si="40"/>
        <v>0</v>
      </c>
      <c r="K345" s="207"/>
      <c r="L345" s="39"/>
      <c r="M345" s="208" t="s">
        <v>1</v>
      </c>
      <c r="N345" s="209" t="s">
        <v>43</v>
      </c>
      <c r="O345" s="71"/>
      <c r="P345" s="210">
        <f t="shared" si="41"/>
        <v>0</v>
      </c>
      <c r="Q345" s="210">
        <v>0</v>
      </c>
      <c r="R345" s="210">
        <f t="shared" si="42"/>
        <v>0</v>
      </c>
      <c r="S345" s="210">
        <v>0</v>
      </c>
      <c r="T345" s="211">
        <f t="shared" si="4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2" t="s">
        <v>183</v>
      </c>
      <c r="AT345" s="212" t="s">
        <v>137</v>
      </c>
      <c r="AU345" s="212" t="s">
        <v>142</v>
      </c>
      <c r="AY345" s="17" t="s">
        <v>134</v>
      </c>
      <c r="BE345" s="213">
        <f t="shared" si="44"/>
        <v>0</v>
      </c>
      <c r="BF345" s="213">
        <f t="shared" si="45"/>
        <v>0</v>
      </c>
      <c r="BG345" s="213">
        <f t="shared" si="46"/>
        <v>0</v>
      </c>
      <c r="BH345" s="213">
        <f t="shared" si="47"/>
        <v>0</v>
      </c>
      <c r="BI345" s="213">
        <f t="shared" si="48"/>
        <v>0</v>
      </c>
      <c r="BJ345" s="17" t="s">
        <v>142</v>
      </c>
      <c r="BK345" s="213">
        <f t="shared" si="49"/>
        <v>0</v>
      </c>
      <c r="BL345" s="17" t="s">
        <v>183</v>
      </c>
      <c r="BM345" s="212" t="s">
        <v>691</v>
      </c>
    </row>
    <row r="346" spans="1:65" s="2" customFormat="1" ht="21.75" customHeight="1" x14ac:dyDescent="0.2">
      <c r="A346" s="34"/>
      <c r="B346" s="35"/>
      <c r="C346" s="200" t="s">
        <v>692</v>
      </c>
      <c r="D346" s="200" t="s">
        <v>137</v>
      </c>
      <c r="E346" s="201" t="s">
        <v>693</v>
      </c>
      <c r="F346" s="202" t="s">
        <v>694</v>
      </c>
      <c r="G346" s="203" t="s">
        <v>217</v>
      </c>
      <c r="H346" s="204">
        <v>0.02</v>
      </c>
      <c r="I346" s="205"/>
      <c r="J346" s="206">
        <f t="shared" si="40"/>
        <v>0</v>
      </c>
      <c r="K346" s="207"/>
      <c r="L346" s="39"/>
      <c r="M346" s="208" t="s">
        <v>1</v>
      </c>
      <c r="N346" s="209" t="s">
        <v>43</v>
      </c>
      <c r="O346" s="71"/>
      <c r="P346" s="210">
        <f t="shared" si="41"/>
        <v>0</v>
      </c>
      <c r="Q346" s="210">
        <v>0</v>
      </c>
      <c r="R346" s="210">
        <f t="shared" si="42"/>
        <v>0</v>
      </c>
      <c r="S346" s="210">
        <v>0</v>
      </c>
      <c r="T346" s="211">
        <f t="shared" si="4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2" t="s">
        <v>183</v>
      </c>
      <c r="AT346" s="212" t="s">
        <v>137</v>
      </c>
      <c r="AU346" s="212" t="s">
        <v>142</v>
      </c>
      <c r="AY346" s="17" t="s">
        <v>134</v>
      </c>
      <c r="BE346" s="213">
        <f t="shared" si="44"/>
        <v>0</v>
      </c>
      <c r="BF346" s="213">
        <f t="shared" si="45"/>
        <v>0</v>
      </c>
      <c r="BG346" s="213">
        <f t="shared" si="46"/>
        <v>0</v>
      </c>
      <c r="BH346" s="213">
        <f t="shared" si="47"/>
        <v>0</v>
      </c>
      <c r="BI346" s="213">
        <f t="shared" si="48"/>
        <v>0</v>
      </c>
      <c r="BJ346" s="17" t="s">
        <v>142</v>
      </c>
      <c r="BK346" s="213">
        <f t="shared" si="49"/>
        <v>0</v>
      </c>
      <c r="BL346" s="17" t="s">
        <v>183</v>
      </c>
      <c r="BM346" s="212" t="s">
        <v>695</v>
      </c>
    </row>
    <row r="347" spans="1:65" s="12" customFormat="1" ht="22.9" customHeight="1" x14ac:dyDescent="0.2">
      <c r="B347" s="184"/>
      <c r="C347" s="185"/>
      <c r="D347" s="186" t="s">
        <v>76</v>
      </c>
      <c r="E347" s="198" t="s">
        <v>696</v>
      </c>
      <c r="F347" s="198" t="s">
        <v>697</v>
      </c>
      <c r="G347" s="185"/>
      <c r="H347" s="185"/>
      <c r="I347" s="188"/>
      <c r="J347" s="199">
        <f>BK347</f>
        <v>0</v>
      </c>
      <c r="K347" s="185"/>
      <c r="L347" s="190"/>
      <c r="M347" s="191"/>
      <c r="N347" s="192"/>
      <c r="O347" s="192"/>
      <c r="P347" s="193">
        <f>SUM(P348:P372)</f>
        <v>0</v>
      </c>
      <c r="Q347" s="192"/>
      <c r="R347" s="193">
        <f>SUM(R348:R372)</f>
        <v>0.92652880000000004</v>
      </c>
      <c r="S347" s="192"/>
      <c r="T347" s="194">
        <f>SUM(T348:T372)</f>
        <v>0</v>
      </c>
      <c r="AR347" s="195" t="s">
        <v>142</v>
      </c>
      <c r="AT347" s="196" t="s">
        <v>76</v>
      </c>
      <c r="AU347" s="196" t="s">
        <v>82</v>
      </c>
      <c r="AY347" s="195" t="s">
        <v>134</v>
      </c>
      <c r="BK347" s="197">
        <f>SUM(BK348:BK372)</f>
        <v>0</v>
      </c>
    </row>
    <row r="348" spans="1:65" s="2" customFormat="1" ht="16.5" customHeight="1" x14ac:dyDescent="0.2">
      <c r="A348" s="34"/>
      <c r="B348" s="35"/>
      <c r="C348" s="200" t="s">
        <v>698</v>
      </c>
      <c r="D348" s="200" t="s">
        <v>137</v>
      </c>
      <c r="E348" s="201" t="s">
        <v>699</v>
      </c>
      <c r="F348" s="202" t="s">
        <v>700</v>
      </c>
      <c r="G348" s="203" t="s">
        <v>374</v>
      </c>
      <c r="H348" s="204">
        <v>1</v>
      </c>
      <c r="I348" s="205"/>
      <c r="J348" s="206">
        <f>ROUND(I348*H348,2)</f>
        <v>0</v>
      </c>
      <c r="K348" s="207"/>
      <c r="L348" s="39"/>
      <c r="M348" s="208" t="s">
        <v>1</v>
      </c>
      <c r="N348" s="209" t="s">
        <v>43</v>
      </c>
      <c r="O348" s="71"/>
      <c r="P348" s="210">
        <f>O348*H348</f>
        <v>0</v>
      </c>
      <c r="Q348" s="210">
        <v>0</v>
      </c>
      <c r="R348" s="210">
        <f>Q348*H348</f>
        <v>0</v>
      </c>
      <c r="S348" s="210">
        <v>0</v>
      </c>
      <c r="T348" s="21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2" t="s">
        <v>183</v>
      </c>
      <c r="AT348" s="212" t="s">
        <v>137</v>
      </c>
      <c r="AU348" s="212" t="s">
        <v>142</v>
      </c>
      <c r="AY348" s="17" t="s">
        <v>134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17" t="s">
        <v>142</v>
      </c>
      <c r="BK348" s="213">
        <f>ROUND(I348*H348,2)</f>
        <v>0</v>
      </c>
      <c r="BL348" s="17" t="s">
        <v>183</v>
      </c>
      <c r="BM348" s="212" t="s">
        <v>701</v>
      </c>
    </row>
    <row r="349" spans="1:65" s="2" customFormat="1" ht="21.75" customHeight="1" x14ac:dyDescent="0.2">
      <c r="A349" s="34"/>
      <c r="B349" s="35"/>
      <c r="C349" s="200" t="s">
        <v>702</v>
      </c>
      <c r="D349" s="200" t="s">
        <v>137</v>
      </c>
      <c r="E349" s="201" t="s">
        <v>703</v>
      </c>
      <c r="F349" s="202" t="s">
        <v>704</v>
      </c>
      <c r="G349" s="203" t="s">
        <v>140</v>
      </c>
      <c r="H349" s="204">
        <v>9.02</v>
      </c>
      <c r="I349" s="205"/>
      <c r="J349" s="206">
        <f>ROUND(I349*H349,2)</f>
        <v>0</v>
      </c>
      <c r="K349" s="207"/>
      <c r="L349" s="39"/>
      <c r="M349" s="208" t="s">
        <v>1</v>
      </c>
      <c r="N349" s="209" t="s">
        <v>43</v>
      </c>
      <c r="O349" s="71"/>
      <c r="P349" s="210">
        <f>O349*H349</f>
        <v>0</v>
      </c>
      <c r="Q349" s="210">
        <v>0</v>
      </c>
      <c r="R349" s="210">
        <f>Q349*H349</f>
        <v>0</v>
      </c>
      <c r="S349" s="210">
        <v>0</v>
      </c>
      <c r="T349" s="211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2" t="s">
        <v>183</v>
      </c>
      <c r="AT349" s="212" t="s">
        <v>137</v>
      </c>
      <c r="AU349" s="212" t="s">
        <v>142</v>
      </c>
      <c r="AY349" s="17" t="s">
        <v>134</v>
      </c>
      <c r="BE349" s="213">
        <f>IF(N349="základní",J349,0)</f>
        <v>0</v>
      </c>
      <c r="BF349" s="213">
        <f>IF(N349="snížená",J349,0)</f>
        <v>0</v>
      </c>
      <c r="BG349" s="213">
        <f>IF(N349="zákl. přenesená",J349,0)</f>
        <v>0</v>
      </c>
      <c r="BH349" s="213">
        <f>IF(N349="sníž. přenesená",J349,0)</f>
        <v>0</v>
      </c>
      <c r="BI349" s="213">
        <f>IF(N349="nulová",J349,0)</f>
        <v>0</v>
      </c>
      <c r="BJ349" s="17" t="s">
        <v>142</v>
      </c>
      <c r="BK349" s="213">
        <f>ROUND(I349*H349,2)</f>
        <v>0</v>
      </c>
      <c r="BL349" s="17" t="s">
        <v>183</v>
      </c>
      <c r="BM349" s="212" t="s">
        <v>705</v>
      </c>
    </row>
    <row r="350" spans="1:65" s="2" customFormat="1" ht="21.75" customHeight="1" x14ac:dyDescent="0.2">
      <c r="A350" s="34"/>
      <c r="B350" s="35"/>
      <c r="C350" s="200" t="s">
        <v>706</v>
      </c>
      <c r="D350" s="200" t="s">
        <v>137</v>
      </c>
      <c r="E350" s="201" t="s">
        <v>707</v>
      </c>
      <c r="F350" s="202" t="s">
        <v>708</v>
      </c>
      <c r="G350" s="203" t="s">
        <v>140</v>
      </c>
      <c r="H350" s="204">
        <v>9.02</v>
      </c>
      <c r="I350" s="205"/>
      <c r="J350" s="206">
        <f>ROUND(I350*H350,2)</f>
        <v>0</v>
      </c>
      <c r="K350" s="207"/>
      <c r="L350" s="39"/>
      <c r="M350" s="208" t="s">
        <v>1</v>
      </c>
      <c r="N350" s="209" t="s">
        <v>43</v>
      </c>
      <c r="O350" s="71"/>
      <c r="P350" s="210">
        <f>O350*H350</f>
        <v>0</v>
      </c>
      <c r="Q350" s="210">
        <v>0</v>
      </c>
      <c r="R350" s="210">
        <f>Q350*H350</f>
        <v>0</v>
      </c>
      <c r="S350" s="210">
        <v>0</v>
      </c>
      <c r="T350" s="211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2" t="s">
        <v>183</v>
      </c>
      <c r="AT350" s="212" t="s">
        <v>137</v>
      </c>
      <c r="AU350" s="212" t="s">
        <v>142</v>
      </c>
      <c r="AY350" s="17" t="s">
        <v>134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7" t="s">
        <v>142</v>
      </c>
      <c r="BK350" s="213">
        <f>ROUND(I350*H350,2)</f>
        <v>0</v>
      </c>
      <c r="BL350" s="17" t="s">
        <v>183</v>
      </c>
      <c r="BM350" s="212" t="s">
        <v>709</v>
      </c>
    </row>
    <row r="351" spans="1:65" s="2" customFormat="1" ht="21.75" customHeight="1" x14ac:dyDescent="0.2">
      <c r="A351" s="34"/>
      <c r="B351" s="35"/>
      <c r="C351" s="200" t="s">
        <v>710</v>
      </c>
      <c r="D351" s="200" t="s">
        <v>137</v>
      </c>
      <c r="E351" s="201" t="s">
        <v>711</v>
      </c>
      <c r="F351" s="202" t="s">
        <v>712</v>
      </c>
      <c r="G351" s="203" t="s">
        <v>278</v>
      </c>
      <c r="H351" s="204">
        <v>12.12</v>
      </c>
      <c r="I351" s="205"/>
      <c r="J351" s="206">
        <f>ROUND(I351*H351,2)</f>
        <v>0</v>
      </c>
      <c r="K351" s="207"/>
      <c r="L351" s="39"/>
      <c r="M351" s="208" t="s">
        <v>1</v>
      </c>
      <c r="N351" s="209" t="s">
        <v>43</v>
      </c>
      <c r="O351" s="71"/>
      <c r="P351" s="210">
        <f>O351*H351</f>
        <v>0</v>
      </c>
      <c r="Q351" s="210">
        <v>1.89E-3</v>
      </c>
      <c r="R351" s="210">
        <f>Q351*H351</f>
        <v>2.2906799999999998E-2</v>
      </c>
      <c r="S351" s="210">
        <v>0</v>
      </c>
      <c r="T351" s="211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2" t="s">
        <v>183</v>
      </c>
      <c r="AT351" s="212" t="s">
        <v>137</v>
      </c>
      <c r="AU351" s="212" t="s">
        <v>142</v>
      </c>
      <c r="AY351" s="17" t="s">
        <v>134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7" t="s">
        <v>142</v>
      </c>
      <c r="BK351" s="213">
        <f>ROUND(I351*H351,2)</f>
        <v>0</v>
      </c>
      <c r="BL351" s="17" t="s">
        <v>183</v>
      </c>
      <c r="BM351" s="212" t="s">
        <v>713</v>
      </c>
    </row>
    <row r="352" spans="1:65" s="13" customFormat="1" x14ac:dyDescent="0.2">
      <c r="B352" s="214"/>
      <c r="C352" s="215"/>
      <c r="D352" s="216" t="s">
        <v>151</v>
      </c>
      <c r="E352" s="217" t="s">
        <v>1</v>
      </c>
      <c r="F352" s="218" t="s">
        <v>714</v>
      </c>
      <c r="G352" s="215"/>
      <c r="H352" s="219">
        <v>12.12</v>
      </c>
      <c r="I352" s="220"/>
      <c r="J352" s="215"/>
      <c r="K352" s="215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151</v>
      </c>
      <c r="AU352" s="225" t="s">
        <v>142</v>
      </c>
      <c r="AV352" s="13" t="s">
        <v>142</v>
      </c>
      <c r="AW352" s="13" t="s">
        <v>34</v>
      </c>
      <c r="AX352" s="13" t="s">
        <v>82</v>
      </c>
      <c r="AY352" s="225" t="s">
        <v>134</v>
      </c>
    </row>
    <row r="353" spans="1:65" s="2" customFormat="1" ht="21.75" customHeight="1" x14ac:dyDescent="0.2">
      <c r="A353" s="34"/>
      <c r="B353" s="35"/>
      <c r="C353" s="200" t="s">
        <v>715</v>
      </c>
      <c r="D353" s="200" t="s">
        <v>137</v>
      </c>
      <c r="E353" s="201" t="s">
        <v>716</v>
      </c>
      <c r="F353" s="202" t="s">
        <v>717</v>
      </c>
      <c r="G353" s="203" t="s">
        <v>140</v>
      </c>
      <c r="H353" s="204">
        <v>14.34</v>
      </c>
      <c r="I353" s="205"/>
      <c r="J353" s="206">
        <f>ROUND(I353*H353,2)</f>
        <v>0</v>
      </c>
      <c r="K353" s="207"/>
      <c r="L353" s="39"/>
      <c r="M353" s="208" t="s">
        <v>1</v>
      </c>
      <c r="N353" s="209" t="s">
        <v>43</v>
      </c>
      <c r="O353" s="71"/>
      <c r="P353" s="210">
        <f>O353*H353</f>
        <v>0</v>
      </c>
      <c r="Q353" s="210">
        <v>3.7670000000000002E-2</v>
      </c>
      <c r="R353" s="210">
        <f>Q353*H353</f>
        <v>0.5401878</v>
      </c>
      <c r="S353" s="210">
        <v>0</v>
      </c>
      <c r="T353" s="211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2" t="s">
        <v>183</v>
      </c>
      <c r="AT353" s="212" t="s">
        <v>137</v>
      </c>
      <c r="AU353" s="212" t="s">
        <v>142</v>
      </c>
      <c r="AY353" s="17" t="s">
        <v>134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7" t="s">
        <v>142</v>
      </c>
      <c r="BK353" s="213">
        <f>ROUND(I353*H353,2)</f>
        <v>0</v>
      </c>
      <c r="BL353" s="17" t="s">
        <v>183</v>
      </c>
      <c r="BM353" s="212" t="s">
        <v>718</v>
      </c>
    </row>
    <row r="354" spans="1:65" s="14" customFormat="1" x14ac:dyDescent="0.2">
      <c r="B354" s="226"/>
      <c r="C354" s="227"/>
      <c r="D354" s="216" t="s">
        <v>151</v>
      </c>
      <c r="E354" s="228" t="s">
        <v>1</v>
      </c>
      <c r="F354" s="229" t="s">
        <v>200</v>
      </c>
      <c r="G354" s="227"/>
      <c r="H354" s="228" t="s">
        <v>1</v>
      </c>
      <c r="I354" s="230"/>
      <c r="J354" s="227"/>
      <c r="K354" s="227"/>
      <c r="L354" s="231"/>
      <c r="M354" s="232"/>
      <c r="N354" s="233"/>
      <c r="O354" s="233"/>
      <c r="P354" s="233"/>
      <c r="Q354" s="233"/>
      <c r="R354" s="233"/>
      <c r="S354" s="233"/>
      <c r="T354" s="234"/>
      <c r="AT354" s="235" t="s">
        <v>151</v>
      </c>
      <c r="AU354" s="235" t="s">
        <v>142</v>
      </c>
      <c r="AV354" s="14" t="s">
        <v>82</v>
      </c>
      <c r="AW354" s="14" t="s">
        <v>34</v>
      </c>
      <c r="AX354" s="14" t="s">
        <v>77</v>
      </c>
      <c r="AY354" s="235" t="s">
        <v>134</v>
      </c>
    </row>
    <row r="355" spans="1:65" s="13" customFormat="1" x14ac:dyDescent="0.2">
      <c r="B355" s="214"/>
      <c r="C355" s="215"/>
      <c r="D355" s="216" t="s">
        <v>151</v>
      </c>
      <c r="E355" s="217" t="s">
        <v>1</v>
      </c>
      <c r="F355" s="218" t="s">
        <v>719</v>
      </c>
      <c r="G355" s="215"/>
      <c r="H355" s="219">
        <v>9.02</v>
      </c>
      <c r="I355" s="220"/>
      <c r="J355" s="215"/>
      <c r="K355" s="215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151</v>
      </c>
      <c r="AU355" s="225" t="s">
        <v>142</v>
      </c>
      <c r="AV355" s="13" t="s">
        <v>142</v>
      </c>
      <c r="AW355" s="13" t="s">
        <v>34</v>
      </c>
      <c r="AX355" s="13" t="s">
        <v>77</v>
      </c>
      <c r="AY355" s="225" t="s">
        <v>134</v>
      </c>
    </row>
    <row r="356" spans="1:65" s="14" customFormat="1" x14ac:dyDescent="0.2">
      <c r="B356" s="226"/>
      <c r="C356" s="227"/>
      <c r="D356" s="216" t="s">
        <v>151</v>
      </c>
      <c r="E356" s="228" t="s">
        <v>1</v>
      </c>
      <c r="F356" s="229" t="s">
        <v>720</v>
      </c>
      <c r="G356" s="227"/>
      <c r="H356" s="228" t="s">
        <v>1</v>
      </c>
      <c r="I356" s="230"/>
      <c r="J356" s="227"/>
      <c r="K356" s="227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151</v>
      </c>
      <c r="AU356" s="235" t="s">
        <v>142</v>
      </c>
      <c r="AV356" s="14" t="s">
        <v>82</v>
      </c>
      <c r="AW356" s="14" t="s">
        <v>34</v>
      </c>
      <c r="AX356" s="14" t="s">
        <v>77</v>
      </c>
      <c r="AY356" s="235" t="s">
        <v>134</v>
      </c>
    </row>
    <row r="357" spans="1:65" s="13" customFormat="1" x14ac:dyDescent="0.2">
      <c r="B357" s="214"/>
      <c r="C357" s="215"/>
      <c r="D357" s="216" t="s">
        <v>151</v>
      </c>
      <c r="E357" s="217" t="s">
        <v>1</v>
      </c>
      <c r="F357" s="218" t="s">
        <v>614</v>
      </c>
      <c r="G357" s="215"/>
      <c r="H357" s="219">
        <v>5.32</v>
      </c>
      <c r="I357" s="220"/>
      <c r="J357" s="215"/>
      <c r="K357" s="215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151</v>
      </c>
      <c r="AU357" s="225" t="s">
        <v>142</v>
      </c>
      <c r="AV357" s="13" t="s">
        <v>142</v>
      </c>
      <c r="AW357" s="13" t="s">
        <v>34</v>
      </c>
      <c r="AX357" s="13" t="s">
        <v>77</v>
      </c>
      <c r="AY357" s="225" t="s">
        <v>134</v>
      </c>
    </row>
    <row r="358" spans="1:65" s="15" customFormat="1" x14ac:dyDescent="0.2">
      <c r="B358" s="236"/>
      <c r="C358" s="237"/>
      <c r="D358" s="216" t="s">
        <v>151</v>
      </c>
      <c r="E358" s="238" t="s">
        <v>1</v>
      </c>
      <c r="F358" s="239" t="s">
        <v>187</v>
      </c>
      <c r="G358" s="237"/>
      <c r="H358" s="240">
        <v>14.34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AT358" s="246" t="s">
        <v>151</v>
      </c>
      <c r="AU358" s="246" t="s">
        <v>142</v>
      </c>
      <c r="AV358" s="15" t="s">
        <v>141</v>
      </c>
      <c r="AW358" s="15" t="s">
        <v>34</v>
      </c>
      <c r="AX358" s="15" t="s">
        <v>82</v>
      </c>
      <c r="AY358" s="246" t="s">
        <v>134</v>
      </c>
    </row>
    <row r="359" spans="1:65" s="2" customFormat="1" ht="16.5" customHeight="1" x14ac:dyDescent="0.2">
      <c r="A359" s="34"/>
      <c r="B359" s="35"/>
      <c r="C359" s="200" t="s">
        <v>721</v>
      </c>
      <c r="D359" s="200" t="s">
        <v>137</v>
      </c>
      <c r="E359" s="201" t="s">
        <v>722</v>
      </c>
      <c r="F359" s="202" t="s">
        <v>723</v>
      </c>
      <c r="G359" s="203" t="s">
        <v>140</v>
      </c>
      <c r="H359" s="204">
        <v>14.34</v>
      </c>
      <c r="I359" s="205"/>
      <c r="J359" s="206">
        <f>ROUND(I359*H359,2)</f>
        <v>0</v>
      </c>
      <c r="K359" s="207"/>
      <c r="L359" s="39"/>
      <c r="M359" s="208" t="s">
        <v>1</v>
      </c>
      <c r="N359" s="209" t="s">
        <v>43</v>
      </c>
      <c r="O359" s="71"/>
      <c r="P359" s="210">
        <f>O359*H359</f>
        <v>0</v>
      </c>
      <c r="Q359" s="210">
        <v>2.9999999999999997E-4</v>
      </c>
      <c r="R359" s="210">
        <f>Q359*H359</f>
        <v>4.3019999999999994E-3</v>
      </c>
      <c r="S359" s="210">
        <v>0</v>
      </c>
      <c r="T359" s="211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2" t="s">
        <v>183</v>
      </c>
      <c r="AT359" s="212" t="s">
        <v>137</v>
      </c>
      <c r="AU359" s="212" t="s">
        <v>142</v>
      </c>
      <c r="AY359" s="17" t="s">
        <v>134</v>
      </c>
      <c r="BE359" s="213">
        <f>IF(N359="základní",J359,0)</f>
        <v>0</v>
      </c>
      <c r="BF359" s="213">
        <f>IF(N359="snížená",J359,0)</f>
        <v>0</v>
      </c>
      <c r="BG359" s="213">
        <f>IF(N359="zákl. přenesená",J359,0)</f>
        <v>0</v>
      </c>
      <c r="BH359" s="213">
        <f>IF(N359="sníž. přenesená",J359,0)</f>
        <v>0</v>
      </c>
      <c r="BI359" s="213">
        <f>IF(N359="nulová",J359,0)</f>
        <v>0</v>
      </c>
      <c r="BJ359" s="17" t="s">
        <v>142</v>
      </c>
      <c r="BK359" s="213">
        <f>ROUND(I359*H359,2)</f>
        <v>0</v>
      </c>
      <c r="BL359" s="17" t="s">
        <v>183</v>
      </c>
      <c r="BM359" s="212" t="s">
        <v>724</v>
      </c>
    </row>
    <row r="360" spans="1:65" s="2" customFormat="1" ht="16.5" customHeight="1" x14ac:dyDescent="0.2">
      <c r="A360" s="34"/>
      <c r="B360" s="35"/>
      <c r="C360" s="247" t="s">
        <v>725</v>
      </c>
      <c r="D360" s="247" t="s">
        <v>264</v>
      </c>
      <c r="E360" s="248" t="s">
        <v>726</v>
      </c>
      <c r="F360" s="249" t="s">
        <v>727</v>
      </c>
      <c r="G360" s="250" t="s">
        <v>140</v>
      </c>
      <c r="H360" s="251">
        <v>16.574000000000002</v>
      </c>
      <c r="I360" s="252"/>
      <c r="J360" s="253">
        <f>ROUND(I360*H360,2)</f>
        <v>0</v>
      </c>
      <c r="K360" s="254"/>
      <c r="L360" s="255"/>
      <c r="M360" s="256" t="s">
        <v>1</v>
      </c>
      <c r="N360" s="257" t="s">
        <v>43</v>
      </c>
      <c r="O360" s="71"/>
      <c r="P360" s="210">
        <f>O360*H360</f>
        <v>0</v>
      </c>
      <c r="Q360" s="210">
        <v>1.9199999999999998E-2</v>
      </c>
      <c r="R360" s="210">
        <f>Q360*H360</f>
        <v>0.31822080000000003</v>
      </c>
      <c r="S360" s="210">
        <v>0</v>
      </c>
      <c r="T360" s="211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2" t="s">
        <v>268</v>
      </c>
      <c r="AT360" s="212" t="s">
        <v>264</v>
      </c>
      <c r="AU360" s="212" t="s">
        <v>142</v>
      </c>
      <c r="AY360" s="17" t="s">
        <v>134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7" t="s">
        <v>142</v>
      </c>
      <c r="BK360" s="213">
        <f>ROUND(I360*H360,2)</f>
        <v>0</v>
      </c>
      <c r="BL360" s="17" t="s">
        <v>183</v>
      </c>
      <c r="BM360" s="212" t="s">
        <v>728</v>
      </c>
    </row>
    <row r="361" spans="1:65" s="13" customFormat="1" x14ac:dyDescent="0.2">
      <c r="B361" s="214"/>
      <c r="C361" s="215"/>
      <c r="D361" s="216" t="s">
        <v>151</v>
      </c>
      <c r="E361" s="217" t="s">
        <v>1</v>
      </c>
      <c r="F361" s="218" t="s">
        <v>729</v>
      </c>
      <c r="G361" s="215"/>
      <c r="H361" s="219">
        <v>15.773999999999999</v>
      </c>
      <c r="I361" s="220"/>
      <c r="J361" s="215"/>
      <c r="K361" s="215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151</v>
      </c>
      <c r="AU361" s="225" t="s">
        <v>142</v>
      </c>
      <c r="AV361" s="13" t="s">
        <v>142</v>
      </c>
      <c r="AW361" s="13" t="s">
        <v>34</v>
      </c>
      <c r="AX361" s="13" t="s">
        <v>77</v>
      </c>
      <c r="AY361" s="225" t="s">
        <v>134</v>
      </c>
    </row>
    <row r="362" spans="1:65" s="14" customFormat="1" x14ac:dyDescent="0.2">
      <c r="B362" s="226"/>
      <c r="C362" s="227"/>
      <c r="D362" s="216" t="s">
        <v>151</v>
      </c>
      <c r="E362" s="228" t="s">
        <v>1</v>
      </c>
      <c r="F362" s="229" t="s">
        <v>730</v>
      </c>
      <c r="G362" s="227"/>
      <c r="H362" s="228" t="s">
        <v>1</v>
      </c>
      <c r="I362" s="230"/>
      <c r="J362" s="227"/>
      <c r="K362" s="227"/>
      <c r="L362" s="231"/>
      <c r="M362" s="232"/>
      <c r="N362" s="233"/>
      <c r="O362" s="233"/>
      <c r="P362" s="233"/>
      <c r="Q362" s="233"/>
      <c r="R362" s="233"/>
      <c r="S362" s="233"/>
      <c r="T362" s="234"/>
      <c r="AT362" s="235" t="s">
        <v>151</v>
      </c>
      <c r="AU362" s="235" t="s">
        <v>142</v>
      </c>
      <c r="AV362" s="14" t="s">
        <v>82</v>
      </c>
      <c r="AW362" s="14" t="s">
        <v>34</v>
      </c>
      <c r="AX362" s="14" t="s">
        <v>77</v>
      </c>
      <c r="AY362" s="235" t="s">
        <v>134</v>
      </c>
    </row>
    <row r="363" spans="1:65" s="13" customFormat="1" x14ac:dyDescent="0.2">
      <c r="B363" s="214"/>
      <c r="C363" s="215"/>
      <c r="D363" s="216" t="s">
        <v>151</v>
      </c>
      <c r="E363" s="217" t="s">
        <v>1</v>
      </c>
      <c r="F363" s="218" t="s">
        <v>731</v>
      </c>
      <c r="G363" s="215"/>
      <c r="H363" s="219">
        <v>0.8</v>
      </c>
      <c r="I363" s="220"/>
      <c r="J363" s="215"/>
      <c r="K363" s="215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151</v>
      </c>
      <c r="AU363" s="225" t="s">
        <v>142</v>
      </c>
      <c r="AV363" s="13" t="s">
        <v>142</v>
      </c>
      <c r="AW363" s="13" t="s">
        <v>34</v>
      </c>
      <c r="AX363" s="13" t="s">
        <v>77</v>
      </c>
      <c r="AY363" s="225" t="s">
        <v>134</v>
      </c>
    </row>
    <row r="364" spans="1:65" s="15" customFormat="1" x14ac:dyDescent="0.2">
      <c r="B364" s="236"/>
      <c r="C364" s="237"/>
      <c r="D364" s="216" t="s">
        <v>151</v>
      </c>
      <c r="E364" s="238" t="s">
        <v>1</v>
      </c>
      <c r="F364" s="239" t="s">
        <v>187</v>
      </c>
      <c r="G364" s="237"/>
      <c r="H364" s="240">
        <v>16.573999999999998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AT364" s="246" t="s">
        <v>151</v>
      </c>
      <c r="AU364" s="246" t="s">
        <v>142</v>
      </c>
      <c r="AV364" s="15" t="s">
        <v>141</v>
      </c>
      <c r="AW364" s="15" t="s">
        <v>34</v>
      </c>
      <c r="AX364" s="15" t="s">
        <v>82</v>
      </c>
      <c r="AY364" s="246" t="s">
        <v>134</v>
      </c>
    </row>
    <row r="365" spans="1:65" s="2" customFormat="1" ht="21.75" customHeight="1" x14ac:dyDescent="0.2">
      <c r="A365" s="34"/>
      <c r="B365" s="35"/>
      <c r="C365" s="200" t="s">
        <v>732</v>
      </c>
      <c r="D365" s="200" t="s">
        <v>137</v>
      </c>
      <c r="E365" s="201" t="s">
        <v>733</v>
      </c>
      <c r="F365" s="202" t="s">
        <v>734</v>
      </c>
      <c r="G365" s="203" t="s">
        <v>140</v>
      </c>
      <c r="H365" s="204">
        <v>9.02</v>
      </c>
      <c r="I365" s="205"/>
      <c r="J365" s="206">
        <f>ROUND(I365*H365,2)</f>
        <v>0</v>
      </c>
      <c r="K365" s="207"/>
      <c r="L365" s="39"/>
      <c r="M365" s="208" t="s">
        <v>1</v>
      </c>
      <c r="N365" s="209" t="s">
        <v>43</v>
      </c>
      <c r="O365" s="71"/>
      <c r="P365" s="210">
        <f>O365*H365</f>
        <v>0</v>
      </c>
      <c r="Q365" s="210">
        <v>4.1000000000000003E-3</v>
      </c>
      <c r="R365" s="210">
        <f>Q365*H365</f>
        <v>3.6982000000000001E-2</v>
      </c>
      <c r="S365" s="210">
        <v>0</v>
      </c>
      <c r="T365" s="211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12" t="s">
        <v>141</v>
      </c>
      <c r="AT365" s="212" t="s">
        <v>137</v>
      </c>
      <c r="AU365" s="212" t="s">
        <v>142</v>
      </c>
      <c r="AY365" s="17" t="s">
        <v>134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7" t="s">
        <v>142</v>
      </c>
      <c r="BK365" s="213">
        <f>ROUND(I365*H365,2)</f>
        <v>0</v>
      </c>
      <c r="BL365" s="17" t="s">
        <v>141</v>
      </c>
      <c r="BM365" s="212" t="s">
        <v>735</v>
      </c>
    </row>
    <row r="366" spans="1:65" s="2" customFormat="1" ht="21.75" customHeight="1" x14ac:dyDescent="0.2">
      <c r="A366" s="34"/>
      <c r="B366" s="35"/>
      <c r="C366" s="200" t="s">
        <v>736</v>
      </c>
      <c r="D366" s="200" t="s">
        <v>137</v>
      </c>
      <c r="E366" s="201" t="s">
        <v>737</v>
      </c>
      <c r="F366" s="202" t="s">
        <v>738</v>
      </c>
      <c r="G366" s="203" t="s">
        <v>278</v>
      </c>
      <c r="H366" s="204">
        <v>16.260000000000002</v>
      </c>
      <c r="I366" s="205"/>
      <c r="J366" s="206">
        <f>ROUND(I366*H366,2)</f>
        <v>0</v>
      </c>
      <c r="K366" s="207"/>
      <c r="L366" s="39"/>
      <c r="M366" s="208" t="s">
        <v>1</v>
      </c>
      <c r="N366" s="209" t="s">
        <v>43</v>
      </c>
      <c r="O366" s="71"/>
      <c r="P366" s="210">
        <f>O366*H366</f>
        <v>0</v>
      </c>
      <c r="Q366" s="210">
        <v>1.9000000000000001E-4</v>
      </c>
      <c r="R366" s="210">
        <f>Q366*H366</f>
        <v>3.0894000000000004E-3</v>
      </c>
      <c r="S366" s="210">
        <v>0</v>
      </c>
      <c r="T366" s="211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12" t="s">
        <v>183</v>
      </c>
      <c r="AT366" s="212" t="s">
        <v>137</v>
      </c>
      <c r="AU366" s="212" t="s">
        <v>142</v>
      </c>
      <c r="AY366" s="17" t="s">
        <v>134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17" t="s">
        <v>142</v>
      </c>
      <c r="BK366" s="213">
        <f>ROUND(I366*H366,2)</f>
        <v>0</v>
      </c>
      <c r="BL366" s="17" t="s">
        <v>183</v>
      </c>
      <c r="BM366" s="212" t="s">
        <v>739</v>
      </c>
    </row>
    <row r="367" spans="1:65" s="13" customFormat="1" x14ac:dyDescent="0.2">
      <c r="B367" s="214"/>
      <c r="C367" s="215"/>
      <c r="D367" s="216" t="s">
        <v>151</v>
      </c>
      <c r="E367" s="217" t="s">
        <v>1</v>
      </c>
      <c r="F367" s="218" t="s">
        <v>740</v>
      </c>
      <c r="G367" s="215"/>
      <c r="H367" s="219">
        <v>13.56</v>
      </c>
      <c r="I367" s="220"/>
      <c r="J367" s="215"/>
      <c r="K367" s="215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151</v>
      </c>
      <c r="AU367" s="225" t="s">
        <v>142</v>
      </c>
      <c r="AV367" s="13" t="s">
        <v>142</v>
      </c>
      <c r="AW367" s="13" t="s">
        <v>34</v>
      </c>
      <c r="AX367" s="13" t="s">
        <v>77</v>
      </c>
      <c r="AY367" s="225" t="s">
        <v>134</v>
      </c>
    </row>
    <row r="368" spans="1:65" s="13" customFormat="1" x14ac:dyDescent="0.2">
      <c r="B368" s="214"/>
      <c r="C368" s="215"/>
      <c r="D368" s="216" t="s">
        <v>151</v>
      </c>
      <c r="E368" s="217" t="s">
        <v>1</v>
      </c>
      <c r="F368" s="218" t="s">
        <v>741</v>
      </c>
      <c r="G368" s="215"/>
      <c r="H368" s="219">
        <v>2.7</v>
      </c>
      <c r="I368" s="220"/>
      <c r="J368" s="215"/>
      <c r="K368" s="215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151</v>
      </c>
      <c r="AU368" s="225" t="s">
        <v>142</v>
      </c>
      <c r="AV368" s="13" t="s">
        <v>142</v>
      </c>
      <c r="AW368" s="13" t="s">
        <v>34</v>
      </c>
      <c r="AX368" s="13" t="s">
        <v>77</v>
      </c>
      <c r="AY368" s="225" t="s">
        <v>134</v>
      </c>
    </row>
    <row r="369" spans="1:65" s="15" customFormat="1" x14ac:dyDescent="0.2">
      <c r="B369" s="236"/>
      <c r="C369" s="237"/>
      <c r="D369" s="216" t="s">
        <v>151</v>
      </c>
      <c r="E369" s="238" t="s">
        <v>1</v>
      </c>
      <c r="F369" s="239" t="s">
        <v>187</v>
      </c>
      <c r="G369" s="237"/>
      <c r="H369" s="240">
        <v>16.260000000000002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AT369" s="246" t="s">
        <v>151</v>
      </c>
      <c r="AU369" s="246" t="s">
        <v>142</v>
      </c>
      <c r="AV369" s="15" t="s">
        <v>141</v>
      </c>
      <c r="AW369" s="15" t="s">
        <v>34</v>
      </c>
      <c r="AX369" s="15" t="s">
        <v>82</v>
      </c>
      <c r="AY369" s="246" t="s">
        <v>134</v>
      </c>
    </row>
    <row r="370" spans="1:65" s="2" customFormat="1" ht="21.75" customHeight="1" x14ac:dyDescent="0.2">
      <c r="A370" s="34"/>
      <c r="B370" s="35"/>
      <c r="C370" s="200" t="s">
        <v>742</v>
      </c>
      <c r="D370" s="200" t="s">
        <v>137</v>
      </c>
      <c r="E370" s="201" t="s">
        <v>743</v>
      </c>
      <c r="F370" s="202" t="s">
        <v>744</v>
      </c>
      <c r="G370" s="203" t="s">
        <v>278</v>
      </c>
      <c r="H370" s="204">
        <v>12</v>
      </c>
      <c r="I370" s="205"/>
      <c r="J370" s="206">
        <f>ROUND(I370*H370,2)</f>
        <v>0</v>
      </c>
      <c r="K370" s="207"/>
      <c r="L370" s="39"/>
      <c r="M370" s="208" t="s">
        <v>1</v>
      </c>
      <c r="N370" s="209" t="s">
        <v>43</v>
      </c>
      <c r="O370" s="71"/>
      <c r="P370" s="210">
        <f>O370*H370</f>
        <v>0</v>
      </c>
      <c r="Q370" s="210">
        <v>6.9999999999999994E-5</v>
      </c>
      <c r="R370" s="210">
        <f>Q370*H370</f>
        <v>8.3999999999999993E-4</v>
      </c>
      <c r="S370" s="210">
        <v>0</v>
      </c>
      <c r="T370" s="211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12" t="s">
        <v>183</v>
      </c>
      <c r="AT370" s="212" t="s">
        <v>137</v>
      </c>
      <c r="AU370" s="212" t="s">
        <v>142</v>
      </c>
      <c r="AY370" s="17" t="s">
        <v>134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7" t="s">
        <v>142</v>
      </c>
      <c r="BK370" s="213">
        <f>ROUND(I370*H370,2)</f>
        <v>0</v>
      </c>
      <c r="BL370" s="17" t="s">
        <v>183</v>
      </c>
      <c r="BM370" s="212" t="s">
        <v>745</v>
      </c>
    </row>
    <row r="371" spans="1:65" s="2" customFormat="1" ht="21.75" customHeight="1" x14ac:dyDescent="0.2">
      <c r="A371" s="34"/>
      <c r="B371" s="35"/>
      <c r="C371" s="200" t="s">
        <v>746</v>
      </c>
      <c r="D371" s="200" t="s">
        <v>137</v>
      </c>
      <c r="E371" s="201" t="s">
        <v>747</v>
      </c>
      <c r="F371" s="202" t="s">
        <v>748</v>
      </c>
      <c r="G371" s="203" t="s">
        <v>217</v>
      </c>
      <c r="H371" s="204">
        <v>0.89</v>
      </c>
      <c r="I371" s="205"/>
      <c r="J371" s="206">
        <f>ROUND(I371*H371,2)</f>
        <v>0</v>
      </c>
      <c r="K371" s="207"/>
      <c r="L371" s="39"/>
      <c r="M371" s="208" t="s">
        <v>1</v>
      </c>
      <c r="N371" s="209" t="s">
        <v>43</v>
      </c>
      <c r="O371" s="71"/>
      <c r="P371" s="210">
        <f>O371*H371</f>
        <v>0</v>
      </c>
      <c r="Q371" s="210">
        <v>0</v>
      </c>
      <c r="R371" s="210">
        <f>Q371*H371</f>
        <v>0</v>
      </c>
      <c r="S371" s="210">
        <v>0</v>
      </c>
      <c r="T371" s="211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2" t="s">
        <v>183</v>
      </c>
      <c r="AT371" s="212" t="s">
        <v>137</v>
      </c>
      <c r="AU371" s="212" t="s">
        <v>142</v>
      </c>
      <c r="AY371" s="17" t="s">
        <v>134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7" t="s">
        <v>142</v>
      </c>
      <c r="BK371" s="213">
        <f>ROUND(I371*H371,2)</f>
        <v>0</v>
      </c>
      <c r="BL371" s="17" t="s">
        <v>183</v>
      </c>
      <c r="BM371" s="212" t="s">
        <v>749</v>
      </c>
    </row>
    <row r="372" spans="1:65" s="2" customFormat="1" ht="21.75" customHeight="1" x14ac:dyDescent="0.2">
      <c r="A372" s="34"/>
      <c r="B372" s="35"/>
      <c r="C372" s="200" t="s">
        <v>750</v>
      </c>
      <c r="D372" s="200" t="s">
        <v>137</v>
      </c>
      <c r="E372" s="201" t="s">
        <v>751</v>
      </c>
      <c r="F372" s="202" t="s">
        <v>752</v>
      </c>
      <c r="G372" s="203" t="s">
        <v>217</v>
      </c>
      <c r="H372" s="204">
        <v>0.89</v>
      </c>
      <c r="I372" s="205"/>
      <c r="J372" s="206">
        <f>ROUND(I372*H372,2)</f>
        <v>0</v>
      </c>
      <c r="K372" s="207"/>
      <c r="L372" s="39"/>
      <c r="M372" s="208" t="s">
        <v>1</v>
      </c>
      <c r="N372" s="209" t="s">
        <v>43</v>
      </c>
      <c r="O372" s="71"/>
      <c r="P372" s="210">
        <f>O372*H372</f>
        <v>0</v>
      </c>
      <c r="Q372" s="210">
        <v>0</v>
      </c>
      <c r="R372" s="210">
        <f>Q372*H372</f>
        <v>0</v>
      </c>
      <c r="S372" s="210">
        <v>0</v>
      </c>
      <c r="T372" s="211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12" t="s">
        <v>183</v>
      </c>
      <c r="AT372" s="212" t="s">
        <v>137</v>
      </c>
      <c r="AU372" s="212" t="s">
        <v>142</v>
      </c>
      <c r="AY372" s="17" t="s">
        <v>134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17" t="s">
        <v>142</v>
      </c>
      <c r="BK372" s="213">
        <f>ROUND(I372*H372,2)</f>
        <v>0</v>
      </c>
      <c r="BL372" s="17" t="s">
        <v>183</v>
      </c>
      <c r="BM372" s="212" t="s">
        <v>753</v>
      </c>
    </row>
    <row r="373" spans="1:65" s="12" customFormat="1" ht="22.9" customHeight="1" x14ac:dyDescent="0.2">
      <c r="B373" s="184"/>
      <c r="C373" s="185"/>
      <c r="D373" s="186" t="s">
        <v>76</v>
      </c>
      <c r="E373" s="198" t="s">
        <v>754</v>
      </c>
      <c r="F373" s="198" t="s">
        <v>755</v>
      </c>
      <c r="G373" s="185"/>
      <c r="H373" s="185"/>
      <c r="I373" s="188"/>
      <c r="J373" s="199">
        <f>BK373</f>
        <v>0</v>
      </c>
      <c r="K373" s="185"/>
      <c r="L373" s="190"/>
      <c r="M373" s="191"/>
      <c r="N373" s="192"/>
      <c r="O373" s="192"/>
      <c r="P373" s="193">
        <f>SUM(P374:P378)</f>
        <v>0</v>
      </c>
      <c r="Q373" s="192"/>
      <c r="R373" s="193">
        <f>SUM(R374:R378)</f>
        <v>6.3840000000000001E-4</v>
      </c>
      <c r="S373" s="192"/>
      <c r="T373" s="194">
        <f>SUM(T374:T378)</f>
        <v>7.851000000000001E-2</v>
      </c>
      <c r="AR373" s="195" t="s">
        <v>142</v>
      </c>
      <c r="AT373" s="196" t="s">
        <v>76</v>
      </c>
      <c r="AU373" s="196" t="s">
        <v>82</v>
      </c>
      <c r="AY373" s="195" t="s">
        <v>134</v>
      </c>
      <c r="BK373" s="197">
        <f>SUM(BK374:BK378)</f>
        <v>0</v>
      </c>
    </row>
    <row r="374" spans="1:65" s="2" customFormat="1" ht="21.75" customHeight="1" x14ac:dyDescent="0.2">
      <c r="A374" s="34"/>
      <c r="B374" s="35"/>
      <c r="C374" s="200" t="s">
        <v>756</v>
      </c>
      <c r="D374" s="200" t="s">
        <v>137</v>
      </c>
      <c r="E374" s="201" t="s">
        <v>757</v>
      </c>
      <c r="F374" s="202" t="s">
        <v>758</v>
      </c>
      <c r="G374" s="203" t="s">
        <v>140</v>
      </c>
      <c r="H374" s="204">
        <v>5.32</v>
      </c>
      <c r="I374" s="205"/>
      <c r="J374" s="206">
        <f>ROUND(I374*H374,2)</f>
        <v>0</v>
      </c>
      <c r="K374" s="207"/>
      <c r="L374" s="39"/>
      <c r="M374" s="208" t="s">
        <v>1</v>
      </c>
      <c r="N374" s="209" t="s">
        <v>43</v>
      </c>
      <c r="O374" s="71"/>
      <c r="P374" s="210">
        <f>O374*H374</f>
        <v>0</v>
      </c>
      <c r="Q374" s="210">
        <v>1.2E-4</v>
      </c>
      <c r="R374" s="210">
        <f>Q374*H374</f>
        <v>6.3840000000000001E-4</v>
      </c>
      <c r="S374" s="210">
        <v>0</v>
      </c>
      <c r="T374" s="211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12" t="s">
        <v>183</v>
      </c>
      <c r="AT374" s="212" t="s">
        <v>137</v>
      </c>
      <c r="AU374" s="212" t="s">
        <v>142</v>
      </c>
      <c r="AY374" s="17" t="s">
        <v>134</v>
      </c>
      <c r="BE374" s="213">
        <f>IF(N374="základní",J374,0)</f>
        <v>0</v>
      </c>
      <c r="BF374" s="213">
        <f>IF(N374="snížená",J374,0)</f>
        <v>0</v>
      </c>
      <c r="BG374" s="213">
        <f>IF(N374="zákl. přenesená",J374,0)</f>
        <v>0</v>
      </c>
      <c r="BH374" s="213">
        <f>IF(N374="sníž. přenesená",J374,0)</f>
        <v>0</v>
      </c>
      <c r="BI374" s="213">
        <f>IF(N374="nulová",J374,0)</f>
        <v>0</v>
      </c>
      <c r="BJ374" s="17" t="s">
        <v>142</v>
      </c>
      <c r="BK374" s="213">
        <f>ROUND(I374*H374,2)</f>
        <v>0</v>
      </c>
      <c r="BL374" s="17" t="s">
        <v>183</v>
      </c>
      <c r="BM374" s="212" t="s">
        <v>759</v>
      </c>
    </row>
    <row r="375" spans="1:65" s="2" customFormat="1" ht="21.75" customHeight="1" x14ac:dyDescent="0.2">
      <c r="A375" s="34"/>
      <c r="B375" s="35"/>
      <c r="C375" s="200" t="s">
        <v>760</v>
      </c>
      <c r="D375" s="200" t="s">
        <v>137</v>
      </c>
      <c r="E375" s="201" t="s">
        <v>761</v>
      </c>
      <c r="F375" s="202" t="s">
        <v>762</v>
      </c>
      <c r="G375" s="203" t="s">
        <v>140</v>
      </c>
      <c r="H375" s="204">
        <v>26.17</v>
      </c>
      <c r="I375" s="205"/>
      <c r="J375" s="206">
        <f>ROUND(I375*H375,2)</f>
        <v>0</v>
      </c>
      <c r="K375" s="207"/>
      <c r="L375" s="39"/>
      <c r="M375" s="208" t="s">
        <v>1</v>
      </c>
      <c r="N375" s="209" t="s">
        <v>43</v>
      </c>
      <c r="O375" s="71"/>
      <c r="P375" s="210">
        <f>O375*H375</f>
        <v>0</v>
      </c>
      <c r="Q375" s="210">
        <v>0</v>
      </c>
      <c r="R375" s="210">
        <f>Q375*H375</f>
        <v>0</v>
      </c>
      <c r="S375" s="210">
        <v>3.0000000000000001E-3</v>
      </c>
      <c r="T375" s="211">
        <f>S375*H375</f>
        <v>7.851000000000001E-2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2" t="s">
        <v>183</v>
      </c>
      <c r="AT375" s="212" t="s">
        <v>137</v>
      </c>
      <c r="AU375" s="212" t="s">
        <v>142</v>
      </c>
      <c r="AY375" s="17" t="s">
        <v>134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7" t="s">
        <v>142</v>
      </c>
      <c r="BK375" s="213">
        <f>ROUND(I375*H375,2)</f>
        <v>0</v>
      </c>
      <c r="BL375" s="17" t="s">
        <v>183</v>
      </c>
      <c r="BM375" s="212" t="s">
        <v>763</v>
      </c>
    </row>
    <row r="376" spans="1:65" s="13" customFormat="1" x14ac:dyDescent="0.2">
      <c r="B376" s="214"/>
      <c r="C376" s="215"/>
      <c r="D376" s="216" t="s">
        <v>151</v>
      </c>
      <c r="E376" s="217" t="s">
        <v>1</v>
      </c>
      <c r="F376" s="218" t="s">
        <v>212</v>
      </c>
      <c r="G376" s="215"/>
      <c r="H376" s="219">
        <v>26.17</v>
      </c>
      <c r="I376" s="220"/>
      <c r="J376" s="215"/>
      <c r="K376" s="215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151</v>
      </c>
      <c r="AU376" s="225" t="s">
        <v>142</v>
      </c>
      <c r="AV376" s="13" t="s">
        <v>142</v>
      </c>
      <c r="AW376" s="13" t="s">
        <v>34</v>
      </c>
      <c r="AX376" s="13" t="s">
        <v>82</v>
      </c>
      <c r="AY376" s="225" t="s">
        <v>134</v>
      </c>
    </row>
    <row r="377" spans="1:65" s="2" customFormat="1" ht="21.75" customHeight="1" x14ac:dyDescent="0.2">
      <c r="A377" s="34"/>
      <c r="B377" s="35"/>
      <c r="C377" s="200" t="s">
        <v>764</v>
      </c>
      <c r="D377" s="200" t="s">
        <v>137</v>
      </c>
      <c r="E377" s="201" t="s">
        <v>765</v>
      </c>
      <c r="F377" s="202" t="s">
        <v>766</v>
      </c>
      <c r="G377" s="203" t="s">
        <v>217</v>
      </c>
      <c r="H377" s="204">
        <v>1E-3</v>
      </c>
      <c r="I377" s="205"/>
      <c r="J377" s="206">
        <f>ROUND(I377*H377,2)</f>
        <v>0</v>
      </c>
      <c r="K377" s="207"/>
      <c r="L377" s="39"/>
      <c r="M377" s="208" t="s">
        <v>1</v>
      </c>
      <c r="N377" s="209" t="s">
        <v>43</v>
      </c>
      <c r="O377" s="71"/>
      <c r="P377" s="210">
        <f>O377*H377</f>
        <v>0</v>
      </c>
      <c r="Q377" s="210">
        <v>0</v>
      </c>
      <c r="R377" s="210">
        <f>Q377*H377</f>
        <v>0</v>
      </c>
      <c r="S377" s="210">
        <v>0</v>
      </c>
      <c r="T377" s="211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2" t="s">
        <v>183</v>
      </c>
      <c r="AT377" s="212" t="s">
        <v>137</v>
      </c>
      <c r="AU377" s="212" t="s">
        <v>142</v>
      </c>
      <c r="AY377" s="17" t="s">
        <v>134</v>
      </c>
      <c r="BE377" s="213">
        <f>IF(N377="základní",J377,0)</f>
        <v>0</v>
      </c>
      <c r="BF377" s="213">
        <f>IF(N377="snížená",J377,0)</f>
        <v>0</v>
      </c>
      <c r="BG377" s="213">
        <f>IF(N377="zákl. přenesená",J377,0)</f>
        <v>0</v>
      </c>
      <c r="BH377" s="213">
        <f>IF(N377="sníž. přenesená",J377,0)</f>
        <v>0</v>
      </c>
      <c r="BI377" s="213">
        <f>IF(N377="nulová",J377,0)</f>
        <v>0</v>
      </c>
      <c r="BJ377" s="17" t="s">
        <v>142</v>
      </c>
      <c r="BK377" s="213">
        <f>ROUND(I377*H377,2)</f>
        <v>0</v>
      </c>
      <c r="BL377" s="17" t="s">
        <v>183</v>
      </c>
      <c r="BM377" s="212" t="s">
        <v>767</v>
      </c>
    </row>
    <row r="378" spans="1:65" s="2" customFormat="1" ht="21.75" customHeight="1" x14ac:dyDescent="0.2">
      <c r="A378" s="34"/>
      <c r="B378" s="35"/>
      <c r="C378" s="200" t="s">
        <v>768</v>
      </c>
      <c r="D378" s="200" t="s">
        <v>137</v>
      </c>
      <c r="E378" s="201" t="s">
        <v>769</v>
      </c>
      <c r="F378" s="202" t="s">
        <v>770</v>
      </c>
      <c r="G378" s="203" t="s">
        <v>217</v>
      </c>
      <c r="H378" s="204">
        <v>1E-3</v>
      </c>
      <c r="I378" s="205"/>
      <c r="J378" s="206">
        <f>ROUND(I378*H378,2)</f>
        <v>0</v>
      </c>
      <c r="K378" s="207"/>
      <c r="L378" s="39"/>
      <c r="M378" s="208" t="s">
        <v>1</v>
      </c>
      <c r="N378" s="209" t="s">
        <v>43</v>
      </c>
      <c r="O378" s="71"/>
      <c r="P378" s="210">
        <f>O378*H378</f>
        <v>0</v>
      </c>
      <c r="Q378" s="210">
        <v>0</v>
      </c>
      <c r="R378" s="210">
        <f>Q378*H378</f>
        <v>0</v>
      </c>
      <c r="S378" s="210">
        <v>0</v>
      </c>
      <c r="T378" s="211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12" t="s">
        <v>183</v>
      </c>
      <c r="AT378" s="212" t="s">
        <v>137</v>
      </c>
      <c r="AU378" s="212" t="s">
        <v>142</v>
      </c>
      <c r="AY378" s="17" t="s">
        <v>134</v>
      </c>
      <c r="BE378" s="213">
        <f>IF(N378="základní",J378,0)</f>
        <v>0</v>
      </c>
      <c r="BF378" s="213">
        <f>IF(N378="snížená",J378,0)</f>
        <v>0</v>
      </c>
      <c r="BG378" s="213">
        <f>IF(N378="zákl. přenesená",J378,0)</f>
        <v>0</v>
      </c>
      <c r="BH378" s="213">
        <f>IF(N378="sníž. přenesená",J378,0)</f>
        <v>0</v>
      </c>
      <c r="BI378" s="213">
        <f>IF(N378="nulová",J378,0)</f>
        <v>0</v>
      </c>
      <c r="BJ378" s="17" t="s">
        <v>142</v>
      </c>
      <c r="BK378" s="213">
        <f>ROUND(I378*H378,2)</f>
        <v>0</v>
      </c>
      <c r="BL378" s="17" t="s">
        <v>183</v>
      </c>
      <c r="BM378" s="212" t="s">
        <v>771</v>
      </c>
    </row>
    <row r="379" spans="1:65" s="12" customFormat="1" ht="22.9" customHeight="1" x14ac:dyDescent="0.2">
      <c r="B379" s="184"/>
      <c r="C379" s="185"/>
      <c r="D379" s="186" t="s">
        <v>76</v>
      </c>
      <c r="E379" s="198" t="s">
        <v>772</v>
      </c>
      <c r="F379" s="198" t="s">
        <v>773</v>
      </c>
      <c r="G379" s="185"/>
      <c r="H379" s="185"/>
      <c r="I379" s="188"/>
      <c r="J379" s="199">
        <f>BK379</f>
        <v>0</v>
      </c>
      <c r="K379" s="185"/>
      <c r="L379" s="190"/>
      <c r="M379" s="191"/>
      <c r="N379" s="192"/>
      <c r="O379" s="192"/>
      <c r="P379" s="193">
        <f>SUM(P380:P395)</f>
        <v>0</v>
      </c>
      <c r="Q379" s="192"/>
      <c r="R379" s="193">
        <f>SUM(R380:R395)</f>
        <v>1.4969030199999998</v>
      </c>
      <c r="S379" s="192"/>
      <c r="T379" s="194">
        <f>SUM(T380:T395)</f>
        <v>0</v>
      </c>
      <c r="AR379" s="195" t="s">
        <v>142</v>
      </c>
      <c r="AT379" s="196" t="s">
        <v>76</v>
      </c>
      <c r="AU379" s="196" t="s">
        <v>82</v>
      </c>
      <c r="AY379" s="195" t="s">
        <v>134</v>
      </c>
      <c r="BK379" s="197">
        <f>SUM(BK380:BK395)</f>
        <v>0</v>
      </c>
    </row>
    <row r="380" spans="1:65" s="2" customFormat="1" ht="21.75" customHeight="1" x14ac:dyDescent="0.2">
      <c r="A380" s="34"/>
      <c r="B380" s="35"/>
      <c r="C380" s="200" t="s">
        <v>774</v>
      </c>
      <c r="D380" s="200" t="s">
        <v>137</v>
      </c>
      <c r="E380" s="201" t="s">
        <v>775</v>
      </c>
      <c r="F380" s="202" t="s">
        <v>776</v>
      </c>
      <c r="G380" s="203" t="s">
        <v>278</v>
      </c>
      <c r="H380" s="204">
        <v>10.6</v>
      </c>
      <c r="I380" s="205"/>
      <c r="J380" s="206">
        <f>ROUND(I380*H380,2)</f>
        <v>0</v>
      </c>
      <c r="K380" s="207"/>
      <c r="L380" s="39"/>
      <c r="M380" s="208" t="s">
        <v>1</v>
      </c>
      <c r="N380" s="209" t="s">
        <v>43</v>
      </c>
      <c r="O380" s="71"/>
      <c r="P380" s="210">
        <f>O380*H380</f>
        <v>0</v>
      </c>
      <c r="Q380" s="210">
        <v>3.5E-4</v>
      </c>
      <c r="R380" s="210">
        <f>Q380*H380</f>
        <v>3.7099999999999998E-3</v>
      </c>
      <c r="S380" s="210">
        <v>0</v>
      </c>
      <c r="T380" s="211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12" t="s">
        <v>183</v>
      </c>
      <c r="AT380" s="212" t="s">
        <v>137</v>
      </c>
      <c r="AU380" s="212" t="s">
        <v>142</v>
      </c>
      <c r="AY380" s="17" t="s">
        <v>134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7" t="s">
        <v>142</v>
      </c>
      <c r="BK380" s="213">
        <f>ROUND(I380*H380,2)</f>
        <v>0</v>
      </c>
      <c r="BL380" s="17" t="s">
        <v>183</v>
      </c>
      <c r="BM380" s="212" t="s">
        <v>777</v>
      </c>
    </row>
    <row r="381" spans="1:65" s="14" customFormat="1" x14ac:dyDescent="0.2">
      <c r="B381" s="226"/>
      <c r="C381" s="227"/>
      <c r="D381" s="216" t="s">
        <v>151</v>
      </c>
      <c r="E381" s="228" t="s">
        <v>1</v>
      </c>
      <c r="F381" s="229" t="s">
        <v>778</v>
      </c>
      <c r="G381" s="227"/>
      <c r="H381" s="228" t="s">
        <v>1</v>
      </c>
      <c r="I381" s="230"/>
      <c r="J381" s="227"/>
      <c r="K381" s="227"/>
      <c r="L381" s="231"/>
      <c r="M381" s="232"/>
      <c r="N381" s="233"/>
      <c r="O381" s="233"/>
      <c r="P381" s="233"/>
      <c r="Q381" s="233"/>
      <c r="R381" s="233"/>
      <c r="S381" s="233"/>
      <c r="T381" s="234"/>
      <c r="AT381" s="235" t="s">
        <v>151</v>
      </c>
      <c r="AU381" s="235" t="s">
        <v>142</v>
      </c>
      <c r="AV381" s="14" t="s">
        <v>82</v>
      </c>
      <c r="AW381" s="14" t="s">
        <v>34</v>
      </c>
      <c r="AX381" s="14" t="s">
        <v>77</v>
      </c>
      <c r="AY381" s="235" t="s">
        <v>134</v>
      </c>
    </row>
    <row r="382" spans="1:65" s="13" customFormat="1" x14ac:dyDescent="0.2">
      <c r="B382" s="214"/>
      <c r="C382" s="215"/>
      <c r="D382" s="216" t="s">
        <v>151</v>
      </c>
      <c r="E382" s="217" t="s">
        <v>1</v>
      </c>
      <c r="F382" s="218" t="s">
        <v>779</v>
      </c>
      <c r="G382" s="215"/>
      <c r="H382" s="219">
        <v>10.6</v>
      </c>
      <c r="I382" s="220"/>
      <c r="J382" s="215"/>
      <c r="K382" s="215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151</v>
      </c>
      <c r="AU382" s="225" t="s">
        <v>142</v>
      </c>
      <c r="AV382" s="13" t="s">
        <v>142</v>
      </c>
      <c r="AW382" s="13" t="s">
        <v>34</v>
      </c>
      <c r="AX382" s="13" t="s">
        <v>82</v>
      </c>
      <c r="AY382" s="225" t="s">
        <v>134</v>
      </c>
    </row>
    <row r="383" spans="1:65" s="2" customFormat="1" ht="16.5" customHeight="1" x14ac:dyDescent="0.2">
      <c r="A383" s="34"/>
      <c r="B383" s="35"/>
      <c r="C383" s="247" t="s">
        <v>780</v>
      </c>
      <c r="D383" s="247" t="s">
        <v>264</v>
      </c>
      <c r="E383" s="248" t="s">
        <v>781</v>
      </c>
      <c r="F383" s="249" t="s">
        <v>782</v>
      </c>
      <c r="G383" s="250" t="s">
        <v>286</v>
      </c>
      <c r="H383" s="251">
        <v>42.4</v>
      </c>
      <c r="I383" s="252"/>
      <c r="J383" s="253">
        <f>ROUND(I383*H383,2)</f>
        <v>0</v>
      </c>
      <c r="K383" s="254"/>
      <c r="L383" s="255"/>
      <c r="M383" s="256" t="s">
        <v>1</v>
      </c>
      <c r="N383" s="257" t="s">
        <v>43</v>
      </c>
      <c r="O383" s="71"/>
      <c r="P383" s="210">
        <f>O383*H383</f>
        <v>0</v>
      </c>
      <c r="Q383" s="210">
        <v>0</v>
      </c>
      <c r="R383" s="210">
        <f>Q383*H383</f>
        <v>0</v>
      </c>
      <c r="S383" s="210">
        <v>0</v>
      </c>
      <c r="T383" s="211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2" t="s">
        <v>268</v>
      </c>
      <c r="AT383" s="212" t="s">
        <v>264</v>
      </c>
      <c r="AU383" s="212" t="s">
        <v>142</v>
      </c>
      <c r="AY383" s="17" t="s">
        <v>134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17" t="s">
        <v>142</v>
      </c>
      <c r="BK383" s="213">
        <f>ROUND(I383*H383,2)</f>
        <v>0</v>
      </c>
      <c r="BL383" s="17" t="s">
        <v>183</v>
      </c>
      <c r="BM383" s="212" t="s">
        <v>783</v>
      </c>
    </row>
    <row r="384" spans="1:65" s="13" customFormat="1" x14ac:dyDescent="0.2">
      <c r="B384" s="214"/>
      <c r="C384" s="215"/>
      <c r="D384" s="216" t="s">
        <v>151</v>
      </c>
      <c r="E384" s="217" t="s">
        <v>1</v>
      </c>
      <c r="F384" s="218" t="s">
        <v>784</v>
      </c>
      <c r="G384" s="215"/>
      <c r="H384" s="219">
        <v>42.4</v>
      </c>
      <c r="I384" s="220"/>
      <c r="J384" s="215"/>
      <c r="K384" s="215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151</v>
      </c>
      <c r="AU384" s="225" t="s">
        <v>142</v>
      </c>
      <c r="AV384" s="13" t="s">
        <v>142</v>
      </c>
      <c r="AW384" s="13" t="s">
        <v>34</v>
      </c>
      <c r="AX384" s="13" t="s">
        <v>82</v>
      </c>
      <c r="AY384" s="225" t="s">
        <v>134</v>
      </c>
    </row>
    <row r="385" spans="1:65" s="2" customFormat="1" ht="21.75" customHeight="1" x14ac:dyDescent="0.2">
      <c r="A385" s="34"/>
      <c r="B385" s="35"/>
      <c r="C385" s="200" t="s">
        <v>785</v>
      </c>
      <c r="D385" s="200" t="s">
        <v>137</v>
      </c>
      <c r="E385" s="201" t="s">
        <v>786</v>
      </c>
      <c r="F385" s="202" t="s">
        <v>787</v>
      </c>
      <c r="G385" s="203" t="s">
        <v>140</v>
      </c>
      <c r="H385" s="204">
        <v>28.431000000000001</v>
      </c>
      <c r="I385" s="205"/>
      <c r="J385" s="206">
        <f>ROUND(I385*H385,2)</f>
        <v>0</v>
      </c>
      <c r="K385" s="207"/>
      <c r="L385" s="39"/>
      <c r="M385" s="208" t="s">
        <v>1</v>
      </c>
      <c r="N385" s="209" t="s">
        <v>43</v>
      </c>
      <c r="O385" s="71"/>
      <c r="P385" s="210">
        <f>O385*H385</f>
        <v>0</v>
      </c>
      <c r="Q385" s="210">
        <v>3.3619999999999997E-2</v>
      </c>
      <c r="R385" s="210">
        <f>Q385*H385</f>
        <v>0.95585021999999997</v>
      </c>
      <c r="S385" s="210">
        <v>0</v>
      </c>
      <c r="T385" s="211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2" t="s">
        <v>183</v>
      </c>
      <c r="AT385" s="212" t="s">
        <v>137</v>
      </c>
      <c r="AU385" s="212" t="s">
        <v>142</v>
      </c>
      <c r="AY385" s="17" t="s">
        <v>134</v>
      </c>
      <c r="BE385" s="213">
        <f>IF(N385="základní",J385,0)</f>
        <v>0</v>
      </c>
      <c r="BF385" s="213">
        <f>IF(N385="snížená",J385,0)</f>
        <v>0</v>
      </c>
      <c r="BG385" s="213">
        <f>IF(N385="zákl. přenesená",J385,0)</f>
        <v>0</v>
      </c>
      <c r="BH385" s="213">
        <f>IF(N385="sníž. přenesená",J385,0)</f>
        <v>0</v>
      </c>
      <c r="BI385" s="213">
        <f>IF(N385="nulová",J385,0)</f>
        <v>0</v>
      </c>
      <c r="BJ385" s="17" t="s">
        <v>142</v>
      </c>
      <c r="BK385" s="213">
        <f>ROUND(I385*H385,2)</f>
        <v>0</v>
      </c>
      <c r="BL385" s="17" t="s">
        <v>183</v>
      </c>
      <c r="BM385" s="212" t="s">
        <v>788</v>
      </c>
    </row>
    <row r="386" spans="1:65" s="13" customFormat="1" ht="22.5" x14ac:dyDescent="0.2">
      <c r="B386" s="214"/>
      <c r="C386" s="215"/>
      <c r="D386" s="216" t="s">
        <v>151</v>
      </c>
      <c r="E386" s="217" t="s">
        <v>1</v>
      </c>
      <c r="F386" s="218" t="s">
        <v>789</v>
      </c>
      <c r="G386" s="215"/>
      <c r="H386" s="219">
        <v>27.972000000000001</v>
      </c>
      <c r="I386" s="220"/>
      <c r="J386" s="215"/>
      <c r="K386" s="215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151</v>
      </c>
      <c r="AU386" s="225" t="s">
        <v>142</v>
      </c>
      <c r="AV386" s="13" t="s">
        <v>142</v>
      </c>
      <c r="AW386" s="13" t="s">
        <v>34</v>
      </c>
      <c r="AX386" s="13" t="s">
        <v>77</v>
      </c>
      <c r="AY386" s="225" t="s">
        <v>134</v>
      </c>
    </row>
    <row r="387" spans="1:65" s="13" customFormat="1" x14ac:dyDescent="0.2">
      <c r="B387" s="214"/>
      <c r="C387" s="215"/>
      <c r="D387" s="216" t="s">
        <v>151</v>
      </c>
      <c r="E387" s="217" t="s">
        <v>1</v>
      </c>
      <c r="F387" s="218" t="s">
        <v>790</v>
      </c>
      <c r="G387" s="215"/>
      <c r="H387" s="219">
        <v>0.159</v>
      </c>
      <c r="I387" s="220"/>
      <c r="J387" s="215"/>
      <c r="K387" s="215"/>
      <c r="L387" s="221"/>
      <c r="M387" s="222"/>
      <c r="N387" s="223"/>
      <c r="O387" s="223"/>
      <c r="P387" s="223"/>
      <c r="Q387" s="223"/>
      <c r="R387" s="223"/>
      <c r="S387" s="223"/>
      <c r="T387" s="224"/>
      <c r="AT387" s="225" t="s">
        <v>151</v>
      </c>
      <c r="AU387" s="225" t="s">
        <v>142</v>
      </c>
      <c r="AV387" s="13" t="s">
        <v>142</v>
      </c>
      <c r="AW387" s="13" t="s">
        <v>34</v>
      </c>
      <c r="AX387" s="13" t="s">
        <v>77</v>
      </c>
      <c r="AY387" s="225" t="s">
        <v>134</v>
      </c>
    </row>
    <row r="388" spans="1:65" s="13" customFormat="1" x14ac:dyDescent="0.2">
      <c r="B388" s="214"/>
      <c r="C388" s="215"/>
      <c r="D388" s="216" t="s">
        <v>151</v>
      </c>
      <c r="E388" s="217" t="s">
        <v>1</v>
      </c>
      <c r="F388" s="218" t="s">
        <v>791</v>
      </c>
      <c r="G388" s="215"/>
      <c r="H388" s="219">
        <v>0.3</v>
      </c>
      <c r="I388" s="220"/>
      <c r="J388" s="215"/>
      <c r="K388" s="215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151</v>
      </c>
      <c r="AU388" s="225" t="s">
        <v>142</v>
      </c>
      <c r="AV388" s="13" t="s">
        <v>142</v>
      </c>
      <c r="AW388" s="13" t="s">
        <v>34</v>
      </c>
      <c r="AX388" s="13" t="s">
        <v>77</v>
      </c>
      <c r="AY388" s="225" t="s">
        <v>134</v>
      </c>
    </row>
    <row r="389" spans="1:65" s="15" customFormat="1" x14ac:dyDescent="0.2">
      <c r="B389" s="236"/>
      <c r="C389" s="237"/>
      <c r="D389" s="216" t="s">
        <v>151</v>
      </c>
      <c r="E389" s="238" t="s">
        <v>1</v>
      </c>
      <c r="F389" s="239" t="s">
        <v>187</v>
      </c>
      <c r="G389" s="237"/>
      <c r="H389" s="240">
        <v>28.431000000000001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AT389" s="246" t="s">
        <v>151</v>
      </c>
      <c r="AU389" s="246" t="s">
        <v>142</v>
      </c>
      <c r="AV389" s="15" t="s">
        <v>141</v>
      </c>
      <c r="AW389" s="15" t="s">
        <v>34</v>
      </c>
      <c r="AX389" s="15" t="s">
        <v>82</v>
      </c>
      <c r="AY389" s="246" t="s">
        <v>134</v>
      </c>
    </row>
    <row r="390" spans="1:65" s="2" customFormat="1" ht="21.75" customHeight="1" x14ac:dyDescent="0.2">
      <c r="A390" s="34"/>
      <c r="B390" s="35"/>
      <c r="C390" s="247" t="s">
        <v>792</v>
      </c>
      <c r="D390" s="247" t="s">
        <v>264</v>
      </c>
      <c r="E390" s="248" t="s">
        <v>793</v>
      </c>
      <c r="F390" s="249" t="s">
        <v>794</v>
      </c>
      <c r="G390" s="250" t="s">
        <v>140</v>
      </c>
      <c r="H390" s="251">
        <v>34.116999999999997</v>
      </c>
      <c r="I390" s="252"/>
      <c r="J390" s="253">
        <f>ROUND(I390*H390,2)</f>
        <v>0</v>
      </c>
      <c r="K390" s="254"/>
      <c r="L390" s="255"/>
      <c r="M390" s="256" t="s">
        <v>1</v>
      </c>
      <c r="N390" s="257" t="s">
        <v>43</v>
      </c>
      <c r="O390" s="71"/>
      <c r="P390" s="210">
        <f>O390*H390</f>
        <v>0</v>
      </c>
      <c r="Q390" s="210">
        <v>1.55E-2</v>
      </c>
      <c r="R390" s="210">
        <f>Q390*H390</f>
        <v>0.52881349999999994</v>
      </c>
      <c r="S390" s="210">
        <v>0</v>
      </c>
      <c r="T390" s="211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12" t="s">
        <v>268</v>
      </c>
      <c r="AT390" s="212" t="s">
        <v>264</v>
      </c>
      <c r="AU390" s="212" t="s">
        <v>142</v>
      </c>
      <c r="AY390" s="17" t="s">
        <v>134</v>
      </c>
      <c r="BE390" s="213">
        <f>IF(N390="základní",J390,0)</f>
        <v>0</v>
      </c>
      <c r="BF390" s="213">
        <f>IF(N390="snížená",J390,0)</f>
        <v>0</v>
      </c>
      <c r="BG390" s="213">
        <f>IF(N390="zákl. přenesená",J390,0)</f>
        <v>0</v>
      </c>
      <c r="BH390" s="213">
        <f>IF(N390="sníž. přenesená",J390,0)</f>
        <v>0</v>
      </c>
      <c r="BI390" s="213">
        <f>IF(N390="nulová",J390,0)</f>
        <v>0</v>
      </c>
      <c r="BJ390" s="17" t="s">
        <v>142</v>
      </c>
      <c r="BK390" s="213">
        <f>ROUND(I390*H390,2)</f>
        <v>0</v>
      </c>
      <c r="BL390" s="17" t="s">
        <v>183</v>
      </c>
      <c r="BM390" s="212" t="s">
        <v>795</v>
      </c>
    </row>
    <row r="391" spans="1:65" s="13" customFormat="1" x14ac:dyDescent="0.2">
      <c r="B391" s="214"/>
      <c r="C391" s="215"/>
      <c r="D391" s="216" t="s">
        <v>151</v>
      </c>
      <c r="E391" s="217" t="s">
        <v>1</v>
      </c>
      <c r="F391" s="218" t="s">
        <v>796</v>
      </c>
      <c r="G391" s="215"/>
      <c r="H391" s="219">
        <v>34.116999999999997</v>
      </c>
      <c r="I391" s="220"/>
      <c r="J391" s="215"/>
      <c r="K391" s="215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151</v>
      </c>
      <c r="AU391" s="225" t="s">
        <v>142</v>
      </c>
      <c r="AV391" s="13" t="s">
        <v>142</v>
      </c>
      <c r="AW391" s="13" t="s">
        <v>34</v>
      </c>
      <c r="AX391" s="13" t="s">
        <v>82</v>
      </c>
      <c r="AY391" s="225" t="s">
        <v>134</v>
      </c>
    </row>
    <row r="392" spans="1:65" s="2" customFormat="1" ht="16.5" customHeight="1" x14ac:dyDescent="0.2">
      <c r="A392" s="34"/>
      <c r="B392" s="35"/>
      <c r="C392" s="200" t="s">
        <v>797</v>
      </c>
      <c r="D392" s="200" t="s">
        <v>137</v>
      </c>
      <c r="E392" s="201" t="s">
        <v>798</v>
      </c>
      <c r="F392" s="202" t="s">
        <v>799</v>
      </c>
      <c r="G392" s="203" t="s">
        <v>140</v>
      </c>
      <c r="H392" s="204">
        <v>28.431000000000001</v>
      </c>
      <c r="I392" s="205"/>
      <c r="J392" s="206">
        <f>ROUND(I392*H392,2)</f>
        <v>0</v>
      </c>
      <c r="K392" s="207"/>
      <c r="L392" s="39"/>
      <c r="M392" s="208" t="s">
        <v>1</v>
      </c>
      <c r="N392" s="209" t="s">
        <v>43</v>
      </c>
      <c r="O392" s="71"/>
      <c r="P392" s="210">
        <f>O392*H392</f>
        <v>0</v>
      </c>
      <c r="Q392" s="210">
        <v>2.9999999999999997E-4</v>
      </c>
      <c r="R392" s="210">
        <f>Q392*H392</f>
        <v>8.5293000000000001E-3</v>
      </c>
      <c r="S392" s="210">
        <v>0</v>
      </c>
      <c r="T392" s="211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12" t="s">
        <v>183</v>
      </c>
      <c r="AT392" s="212" t="s">
        <v>137</v>
      </c>
      <c r="AU392" s="212" t="s">
        <v>142</v>
      </c>
      <c r="AY392" s="17" t="s">
        <v>134</v>
      </c>
      <c r="BE392" s="213">
        <f>IF(N392="základní",J392,0)</f>
        <v>0</v>
      </c>
      <c r="BF392" s="213">
        <f>IF(N392="snížená",J392,0)</f>
        <v>0</v>
      </c>
      <c r="BG392" s="213">
        <f>IF(N392="zákl. přenesená",J392,0)</f>
        <v>0</v>
      </c>
      <c r="BH392" s="213">
        <f>IF(N392="sníž. přenesená",J392,0)</f>
        <v>0</v>
      </c>
      <c r="BI392" s="213">
        <f>IF(N392="nulová",J392,0)</f>
        <v>0</v>
      </c>
      <c r="BJ392" s="17" t="s">
        <v>142</v>
      </c>
      <c r="BK392" s="213">
        <f>ROUND(I392*H392,2)</f>
        <v>0</v>
      </c>
      <c r="BL392" s="17" t="s">
        <v>183</v>
      </c>
      <c r="BM392" s="212" t="s">
        <v>800</v>
      </c>
    </row>
    <row r="393" spans="1:65" s="2" customFormat="1" ht="21.75" customHeight="1" x14ac:dyDescent="0.2">
      <c r="A393" s="34"/>
      <c r="B393" s="35"/>
      <c r="C393" s="200" t="s">
        <v>801</v>
      </c>
      <c r="D393" s="200" t="s">
        <v>137</v>
      </c>
      <c r="E393" s="201" t="s">
        <v>802</v>
      </c>
      <c r="F393" s="202" t="s">
        <v>803</v>
      </c>
      <c r="G393" s="203" t="s">
        <v>217</v>
      </c>
      <c r="H393" s="204">
        <v>1.4970000000000001</v>
      </c>
      <c r="I393" s="205"/>
      <c r="J393" s="206">
        <f>ROUND(I393*H393,2)</f>
        <v>0</v>
      </c>
      <c r="K393" s="207"/>
      <c r="L393" s="39"/>
      <c r="M393" s="208" t="s">
        <v>1</v>
      </c>
      <c r="N393" s="209" t="s">
        <v>43</v>
      </c>
      <c r="O393" s="71"/>
      <c r="P393" s="210">
        <f>O393*H393</f>
        <v>0</v>
      </c>
      <c r="Q393" s="210">
        <v>0</v>
      </c>
      <c r="R393" s="210">
        <f>Q393*H393</f>
        <v>0</v>
      </c>
      <c r="S393" s="210">
        <v>0</v>
      </c>
      <c r="T393" s="211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2" t="s">
        <v>183</v>
      </c>
      <c r="AT393" s="212" t="s">
        <v>137</v>
      </c>
      <c r="AU393" s="212" t="s">
        <v>142</v>
      </c>
      <c r="AY393" s="17" t="s">
        <v>134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7" t="s">
        <v>142</v>
      </c>
      <c r="BK393" s="213">
        <f>ROUND(I393*H393,2)</f>
        <v>0</v>
      </c>
      <c r="BL393" s="17" t="s">
        <v>183</v>
      </c>
      <c r="BM393" s="212" t="s">
        <v>804</v>
      </c>
    </row>
    <row r="394" spans="1:65" s="2" customFormat="1" ht="21.75" customHeight="1" x14ac:dyDescent="0.2">
      <c r="A394" s="34"/>
      <c r="B394" s="35"/>
      <c r="C394" s="200" t="s">
        <v>805</v>
      </c>
      <c r="D394" s="200" t="s">
        <v>137</v>
      </c>
      <c r="E394" s="201" t="s">
        <v>806</v>
      </c>
      <c r="F394" s="202" t="s">
        <v>807</v>
      </c>
      <c r="G394" s="203" t="s">
        <v>217</v>
      </c>
      <c r="H394" s="204">
        <v>1.4970000000000001</v>
      </c>
      <c r="I394" s="205"/>
      <c r="J394" s="206">
        <f>ROUND(I394*H394,2)</f>
        <v>0</v>
      </c>
      <c r="K394" s="207"/>
      <c r="L394" s="39"/>
      <c r="M394" s="208" t="s">
        <v>1</v>
      </c>
      <c r="N394" s="209" t="s">
        <v>43</v>
      </c>
      <c r="O394" s="71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12" t="s">
        <v>183</v>
      </c>
      <c r="AT394" s="212" t="s">
        <v>137</v>
      </c>
      <c r="AU394" s="212" t="s">
        <v>142</v>
      </c>
      <c r="AY394" s="17" t="s">
        <v>134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7" t="s">
        <v>142</v>
      </c>
      <c r="BK394" s="213">
        <f>ROUND(I394*H394,2)</f>
        <v>0</v>
      </c>
      <c r="BL394" s="17" t="s">
        <v>183</v>
      </c>
      <c r="BM394" s="212" t="s">
        <v>808</v>
      </c>
    </row>
    <row r="395" spans="1:65" s="2" customFormat="1" ht="16.5" customHeight="1" x14ac:dyDescent="0.2">
      <c r="A395" s="34"/>
      <c r="B395" s="35"/>
      <c r="C395" s="200" t="s">
        <v>809</v>
      </c>
      <c r="D395" s="200" t="s">
        <v>137</v>
      </c>
      <c r="E395" s="201" t="s">
        <v>810</v>
      </c>
      <c r="F395" s="202" t="s">
        <v>811</v>
      </c>
      <c r="G395" s="203" t="s">
        <v>502</v>
      </c>
      <c r="H395" s="204">
        <v>1</v>
      </c>
      <c r="I395" s="205"/>
      <c r="J395" s="206">
        <f>ROUND(I395*H395,2)</f>
        <v>0</v>
      </c>
      <c r="K395" s="207"/>
      <c r="L395" s="39"/>
      <c r="M395" s="208" t="s">
        <v>1</v>
      </c>
      <c r="N395" s="209" t="s">
        <v>43</v>
      </c>
      <c r="O395" s="71"/>
      <c r="P395" s="210">
        <f>O395*H395</f>
        <v>0</v>
      </c>
      <c r="Q395" s="210">
        <v>0</v>
      </c>
      <c r="R395" s="210">
        <f>Q395*H395</f>
        <v>0</v>
      </c>
      <c r="S395" s="210">
        <v>0</v>
      </c>
      <c r="T395" s="211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2" t="s">
        <v>183</v>
      </c>
      <c r="AT395" s="212" t="s">
        <v>137</v>
      </c>
      <c r="AU395" s="212" t="s">
        <v>142</v>
      </c>
      <c r="AY395" s="17" t="s">
        <v>134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7" t="s">
        <v>142</v>
      </c>
      <c r="BK395" s="213">
        <f>ROUND(I395*H395,2)</f>
        <v>0</v>
      </c>
      <c r="BL395" s="17" t="s">
        <v>183</v>
      </c>
      <c r="BM395" s="212" t="s">
        <v>812</v>
      </c>
    </row>
    <row r="396" spans="1:65" s="12" customFormat="1" ht="22.9" customHeight="1" x14ac:dyDescent="0.2">
      <c r="B396" s="184"/>
      <c r="C396" s="185"/>
      <c r="D396" s="186" t="s">
        <v>76</v>
      </c>
      <c r="E396" s="198" t="s">
        <v>813</v>
      </c>
      <c r="F396" s="198" t="s">
        <v>814</v>
      </c>
      <c r="G396" s="185"/>
      <c r="H396" s="185"/>
      <c r="I396" s="188"/>
      <c r="J396" s="199">
        <f>BK396</f>
        <v>0</v>
      </c>
      <c r="K396" s="185"/>
      <c r="L396" s="190"/>
      <c r="M396" s="191"/>
      <c r="N396" s="192"/>
      <c r="O396" s="192"/>
      <c r="P396" s="193">
        <f>SUM(P397:P405)</f>
        <v>0</v>
      </c>
      <c r="Q396" s="192"/>
      <c r="R396" s="193">
        <f>SUM(R397:R405)</f>
        <v>1.6974120000000002E-2</v>
      </c>
      <c r="S396" s="192"/>
      <c r="T396" s="194">
        <f>SUM(T397:T405)</f>
        <v>0</v>
      </c>
      <c r="AR396" s="195" t="s">
        <v>142</v>
      </c>
      <c r="AT396" s="196" t="s">
        <v>76</v>
      </c>
      <c r="AU396" s="196" t="s">
        <v>82</v>
      </c>
      <c r="AY396" s="195" t="s">
        <v>134</v>
      </c>
      <c r="BK396" s="197">
        <f>SUM(BK397:BK405)</f>
        <v>0</v>
      </c>
    </row>
    <row r="397" spans="1:65" s="2" customFormat="1" ht="21.75" customHeight="1" x14ac:dyDescent="0.2">
      <c r="A397" s="34"/>
      <c r="B397" s="35"/>
      <c r="C397" s="200" t="s">
        <v>815</v>
      </c>
      <c r="D397" s="200" t="s">
        <v>137</v>
      </c>
      <c r="E397" s="201" t="s">
        <v>181</v>
      </c>
      <c r="F397" s="202" t="s">
        <v>182</v>
      </c>
      <c r="G397" s="203" t="s">
        <v>140</v>
      </c>
      <c r="H397" s="204">
        <v>45.875999999999998</v>
      </c>
      <c r="I397" s="205"/>
      <c r="J397" s="206">
        <f>ROUND(I397*H397,2)</f>
        <v>0</v>
      </c>
      <c r="K397" s="207"/>
      <c r="L397" s="39"/>
      <c r="M397" s="208" t="s">
        <v>1</v>
      </c>
      <c r="N397" s="209" t="s">
        <v>43</v>
      </c>
      <c r="O397" s="71"/>
      <c r="P397" s="210">
        <f>O397*H397</f>
        <v>0</v>
      </c>
      <c r="Q397" s="210">
        <v>0</v>
      </c>
      <c r="R397" s="210">
        <f>Q397*H397</f>
        <v>0</v>
      </c>
      <c r="S397" s="210">
        <v>0</v>
      </c>
      <c r="T397" s="211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2" t="s">
        <v>183</v>
      </c>
      <c r="AT397" s="212" t="s">
        <v>137</v>
      </c>
      <c r="AU397" s="212" t="s">
        <v>142</v>
      </c>
      <c r="AY397" s="17" t="s">
        <v>134</v>
      </c>
      <c r="BE397" s="213">
        <f>IF(N397="základní",J397,0)</f>
        <v>0</v>
      </c>
      <c r="BF397" s="213">
        <f>IF(N397="snížená",J397,0)</f>
        <v>0</v>
      </c>
      <c r="BG397" s="213">
        <f>IF(N397="zákl. přenesená",J397,0)</f>
        <v>0</v>
      </c>
      <c r="BH397" s="213">
        <f>IF(N397="sníž. přenesená",J397,0)</f>
        <v>0</v>
      </c>
      <c r="BI397" s="213">
        <f>IF(N397="nulová",J397,0)</f>
        <v>0</v>
      </c>
      <c r="BJ397" s="17" t="s">
        <v>142</v>
      </c>
      <c r="BK397" s="213">
        <f>ROUND(I397*H397,2)</f>
        <v>0</v>
      </c>
      <c r="BL397" s="17" t="s">
        <v>183</v>
      </c>
      <c r="BM397" s="212" t="s">
        <v>816</v>
      </c>
    </row>
    <row r="398" spans="1:65" s="14" customFormat="1" x14ac:dyDescent="0.2">
      <c r="B398" s="226"/>
      <c r="C398" s="227"/>
      <c r="D398" s="216" t="s">
        <v>151</v>
      </c>
      <c r="E398" s="228" t="s">
        <v>1</v>
      </c>
      <c r="F398" s="229" t="s">
        <v>817</v>
      </c>
      <c r="G398" s="227"/>
      <c r="H398" s="228" t="s">
        <v>1</v>
      </c>
      <c r="I398" s="230"/>
      <c r="J398" s="227"/>
      <c r="K398" s="227"/>
      <c r="L398" s="231"/>
      <c r="M398" s="232"/>
      <c r="N398" s="233"/>
      <c r="O398" s="233"/>
      <c r="P398" s="233"/>
      <c r="Q398" s="233"/>
      <c r="R398" s="233"/>
      <c r="S398" s="233"/>
      <c r="T398" s="234"/>
      <c r="AT398" s="235" t="s">
        <v>151</v>
      </c>
      <c r="AU398" s="235" t="s">
        <v>142</v>
      </c>
      <c r="AV398" s="14" t="s">
        <v>82</v>
      </c>
      <c r="AW398" s="14" t="s">
        <v>34</v>
      </c>
      <c r="AX398" s="14" t="s">
        <v>77</v>
      </c>
      <c r="AY398" s="235" t="s">
        <v>134</v>
      </c>
    </row>
    <row r="399" spans="1:65" s="14" customFormat="1" x14ac:dyDescent="0.2">
      <c r="B399" s="226"/>
      <c r="C399" s="227"/>
      <c r="D399" s="216" t="s">
        <v>151</v>
      </c>
      <c r="E399" s="228" t="s">
        <v>1</v>
      </c>
      <c r="F399" s="229" t="s">
        <v>818</v>
      </c>
      <c r="G399" s="227"/>
      <c r="H399" s="228" t="s">
        <v>1</v>
      </c>
      <c r="I399" s="230"/>
      <c r="J399" s="227"/>
      <c r="K399" s="227"/>
      <c r="L399" s="231"/>
      <c r="M399" s="232"/>
      <c r="N399" s="233"/>
      <c r="O399" s="233"/>
      <c r="P399" s="233"/>
      <c r="Q399" s="233"/>
      <c r="R399" s="233"/>
      <c r="S399" s="233"/>
      <c r="T399" s="234"/>
      <c r="AT399" s="235" t="s">
        <v>151</v>
      </c>
      <c r="AU399" s="235" t="s">
        <v>142</v>
      </c>
      <c r="AV399" s="14" t="s">
        <v>82</v>
      </c>
      <c r="AW399" s="14" t="s">
        <v>34</v>
      </c>
      <c r="AX399" s="14" t="s">
        <v>77</v>
      </c>
      <c r="AY399" s="235" t="s">
        <v>134</v>
      </c>
    </row>
    <row r="400" spans="1:65" s="13" customFormat="1" x14ac:dyDescent="0.2">
      <c r="B400" s="214"/>
      <c r="C400" s="215"/>
      <c r="D400" s="216" t="s">
        <v>151</v>
      </c>
      <c r="E400" s="217" t="s">
        <v>1</v>
      </c>
      <c r="F400" s="218" t="s">
        <v>819</v>
      </c>
      <c r="G400" s="215"/>
      <c r="H400" s="219">
        <v>14.34</v>
      </c>
      <c r="I400" s="220"/>
      <c r="J400" s="215"/>
      <c r="K400" s="215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151</v>
      </c>
      <c r="AU400" s="225" t="s">
        <v>142</v>
      </c>
      <c r="AV400" s="13" t="s">
        <v>142</v>
      </c>
      <c r="AW400" s="13" t="s">
        <v>34</v>
      </c>
      <c r="AX400" s="13" t="s">
        <v>77</v>
      </c>
      <c r="AY400" s="225" t="s">
        <v>134</v>
      </c>
    </row>
    <row r="401" spans="1:65" s="14" customFormat="1" x14ac:dyDescent="0.2">
      <c r="B401" s="226"/>
      <c r="C401" s="227"/>
      <c r="D401" s="216" t="s">
        <v>151</v>
      </c>
      <c r="E401" s="228" t="s">
        <v>1</v>
      </c>
      <c r="F401" s="229" t="s">
        <v>820</v>
      </c>
      <c r="G401" s="227"/>
      <c r="H401" s="228" t="s">
        <v>1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AT401" s="235" t="s">
        <v>151</v>
      </c>
      <c r="AU401" s="235" t="s">
        <v>142</v>
      </c>
      <c r="AV401" s="14" t="s">
        <v>82</v>
      </c>
      <c r="AW401" s="14" t="s">
        <v>34</v>
      </c>
      <c r="AX401" s="14" t="s">
        <v>77</v>
      </c>
      <c r="AY401" s="235" t="s">
        <v>134</v>
      </c>
    </row>
    <row r="402" spans="1:65" s="13" customFormat="1" x14ac:dyDescent="0.2">
      <c r="B402" s="214"/>
      <c r="C402" s="215"/>
      <c r="D402" s="216" t="s">
        <v>151</v>
      </c>
      <c r="E402" s="217" t="s">
        <v>1</v>
      </c>
      <c r="F402" s="218" t="s">
        <v>821</v>
      </c>
      <c r="G402" s="215"/>
      <c r="H402" s="219">
        <v>31.536000000000001</v>
      </c>
      <c r="I402" s="220"/>
      <c r="J402" s="215"/>
      <c r="K402" s="215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151</v>
      </c>
      <c r="AU402" s="225" t="s">
        <v>142</v>
      </c>
      <c r="AV402" s="13" t="s">
        <v>142</v>
      </c>
      <c r="AW402" s="13" t="s">
        <v>34</v>
      </c>
      <c r="AX402" s="13" t="s">
        <v>77</v>
      </c>
      <c r="AY402" s="225" t="s">
        <v>134</v>
      </c>
    </row>
    <row r="403" spans="1:65" s="15" customFormat="1" x14ac:dyDescent="0.2">
      <c r="B403" s="236"/>
      <c r="C403" s="237"/>
      <c r="D403" s="216" t="s">
        <v>151</v>
      </c>
      <c r="E403" s="238" t="s">
        <v>1</v>
      </c>
      <c r="F403" s="239" t="s">
        <v>187</v>
      </c>
      <c r="G403" s="237"/>
      <c r="H403" s="240">
        <v>45.876000000000005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AT403" s="246" t="s">
        <v>151</v>
      </c>
      <c r="AU403" s="246" t="s">
        <v>142</v>
      </c>
      <c r="AV403" s="15" t="s">
        <v>141</v>
      </c>
      <c r="AW403" s="15" t="s">
        <v>34</v>
      </c>
      <c r="AX403" s="15" t="s">
        <v>82</v>
      </c>
      <c r="AY403" s="246" t="s">
        <v>134</v>
      </c>
    </row>
    <row r="404" spans="1:65" s="2" customFormat="1" ht="21.75" customHeight="1" x14ac:dyDescent="0.2">
      <c r="A404" s="34"/>
      <c r="B404" s="35"/>
      <c r="C404" s="200" t="s">
        <v>822</v>
      </c>
      <c r="D404" s="200" t="s">
        <v>137</v>
      </c>
      <c r="E404" s="201" t="s">
        <v>823</v>
      </c>
      <c r="F404" s="202" t="s">
        <v>824</v>
      </c>
      <c r="G404" s="203" t="s">
        <v>140</v>
      </c>
      <c r="H404" s="204">
        <v>45.875999999999998</v>
      </c>
      <c r="I404" s="205"/>
      <c r="J404" s="206">
        <f>ROUND(I404*H404,2)</f>
        <v>0</v>
      </c>
      <c r="K404" s="207"/>
      <c r="L404" s="39"/>
      <c r="M404" s="208" t="s">
        <v>1</v>
      </c>
      <c r="N404" s="209" t="s">
        <v>43</v>
      </c>
      <c r="O404" s="71"/>
      <c r="P404" s="210">
        <f>O404*H404</f>
        <v>0</v>
      </c>
      <c r="Q404" s="210">
        <v>2.1000000000000001E-4</v>
      </c>
      <c r="R404" s="210">
        <f>Q404*H404</f>
        <v>9.6339600000000004E-3</v>
      </c>
      <c r="S404" s="210">
        <v>0</v>
      </c>
      <c r="T404" s="211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12" t="s">
        <v>183</v>
      </c>
      <c r="AT404" s="212" t="s">
        <v>137</v>
      </c>
      <c r="AU404" s="212" t="s">
        <v>142</v>
      </c>
      <c r="AY404" s="17" t="s">
        <v>134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7" t="s">
        <v>142</v>
      </c>
      <c r="BK404" s="213">
        <f>ROUND(I404*H404,2)</f>
        <v>0</v>
      </c>
      <c r="BL404" s="17" t="s">
        <v>183</v>
      </c>
      <c r="BM404" s="212" t="s">
        <v>825</v>
      </c>
    </row>
    <row r="405" spans="1:65" s="2" customFormat="1" ht="21.75" customHeight="1" x14ac:dyDescent="0.2">
      <c r="A405" s="34"/>
      <c r="B405" s="35"/>
      <c r="C405" s="200" t="s">
        <v>826</v>
      </c>
      <c r="D405" s="200" t="s">
        <v>137</v>
      </c>
      <c r="E405" s="201" t="s">
        <v>827</v>
      </c>
      <c r="F405" s="202" t="s">
        <v>828</v>
      </c>
      <c r="G405" s="203" t="s">
        <v>140</v>
      </c>
      <c r="H405" s="204">
        <v>45.875999999999998</v>
      </c>
      <c r="I405" s="205"/>
      <c r="J405" s="206">
        <f>ROUND(I405*H405,2)</f>
        <v>0</v>
      </c>
      <c r="K405" s="207"/>
      <c r="L405" s="39"/>
      <c r="M405" s="208" t="s">
        <v>1</v>
      </c>
      <c r="N405" s="209" t="s">
        <v>43</v>
      </c>
      <c r="O405" s="71"/>
      <c r="P405" s="210">
        <f>O405*H405</f>
        <v>0</v>
      </c>
      <c r="Q405" s="210">
        <v>1.6000000000000001E-4</v>
      </c>
      <c r="R405" s="210">
        <f>Q405*H405</f>
        <v>7.3401600000000001E-3</v>
      </c>
      <c r="S405" s="210">
        <v>0</v>
      </c>
      <c r="T405" s="211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2" t="s">
        <v>183</v>
      </c>
      <c r="AT405" s="212" t="s">
        <v>137</v>
      </c>
      <c r="AU405" s="212" t="s">
        <v>142</v>
      </c>
      <c r="AY405" s="17" t="s">
        <v>134</v>
      </c>
      <c r="BE405" s="213">
        <f>IF(N405="základní",J405,0)</f>
        <v>0</v>
      </c>
      <c r="BF405" s="213">
        <f>IF(N405="snížená",J405,0)</f>
        <v>0</v>
      </c>
      <c r="BG405" s="213">
        <f>IF(N405="zákl. přenesená",J405,0)</f>
        <v>0</v>
      </c>
      <c r="BH405" s="213">
        <f>IF(N405="sníž. přenesená",J405,0)</f>
        <v>0</v>
      </c>
      <c r="BI405" s="213">
        <f>IF(N405="nulová",J405,0)</f>
        <v>0</v>
      </c>
      <c r="BJ405" s="17" t="s">
        <v>142</v>
      </c>
      <c r="BK405" s="213">
        <f>ROUND(I405*H405,2)</f>
        <v>0</v>
      </c>
      <c r="BL405" s="17" t="s">
        <v>183</v>
      </c>
      <c r="BM405" s="212" t="s">
        <v>829</v>
      </c>
    </row>
    <row r="406" spans="1:65" s="12" customFormat="1" ht="25.9" customHeight="1" x14ac:dyDescent="0.2">
      <c r="B406" s="184"/>
      <c r="C406" s="185"/>
      <c r="D406" s="186" t="s">
        <v>76</v>
      </c>
      <c r="E406" s="187" t="s">
        <v>830</v>
      </c>
      <c r="F406" s="187" t="s">
        <v>831</v>
      </c>
      <c r="G406" s="185"/>
      <c r="H406" s="185"/>
      <c r="I406" s="188"/>
      <c r="J406" s="189">
        <f>BK406</f>
        <v>0</v>
      </c>
      <c r="K406" s="185"/>
      <c r="L406" s="190"/>
      <c r="M406" s="191"/>
      <c r="N406" s="192"/>
      <c r="O406" s="192"/>
      <c r="P406" s="193">
        <f>SUM(P407:P422)</f>
        <v>0</v>
      </c>
      <c r="Q406" s="192"/>
      <c r="R406" s="193">
        <f>SUM(R407:R422)</f>
        <v>0</v>
      </c>
      <c r="S406" s="192"/>
      <c r="T406" s="194">
        <f>SUM(T407:T422)</f>
        <v>0</v>
      </c>
      <c r="AR406" s="195" t="s">
        <v>141</v>
      </c>
      <c r="AT406" s="196" t="s">
        <v>76</v>
      </c>
      <c r="AU406" s="196" t="s">
        <v>77</v>
      </c>
      <c r="AY406" s="195" t="s">
        <v>134</v>
      </c>
      <c r="BK406" s="197">
        <f>SUM(BK407:BK422)</f>
        <v>0</v>
      </c>
    </row>
    <row r="407" spans="1:65" s="2" customFormat="1" ht="16.5" customHeight="1" x14ac:dyDescent="0.2">
      <c r="A407" s="34"/>
      <c r="B407" s="35"/>
      <c r="C407" s="200" t="s">
        <v>832</v>
      </c>
      <c r="D407" s="200" t="s">
        <v>137</v>
      </c>
      <c r="E407" s="201" t="s">
        <v>833</v>
      </c>
      <c r="F407" s="202" t="s">
        <v>834</v>
      </c>
      <c r="G407" s="203" t="s">
        <v>835</v>
      </c>
      <c r="H407" s="204">
        <v>40</v>
      </c>
      <c r="I407" s="205"/>
      <c r="J407" s="206">
        <f>ROUND(I407*H407,2)</f>
        <v>0</v>
      </c>
      <c r="K407" s="207"/>
      <c r="L407" s="39"/>
      <c r="M407" s="208" t="s">
        <v>1</v>
      </c>
      <c r="N407" s="209" t="s">
        <v>43</v>
      </c>
      <c r="O407" s="71"/>
      <c r="P407" s="210">
        <f>O407*H407</f>
        <v>0</v>
      </c>
      <c r="Q407" s="210">
        <v>0</v>
      </c>
      <c r="R407" s="210">
        <f>Q407*H407</f>
        <v>0</v>
      </c>
      <c r="S407" s="210">
        <v>0</v>
      </c>
      <c r="T407" s="211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12" t="s">
        <v>530</v>
      </c>
      <c r="AT407" s="212" t="s">
        <v>137</v>
      </c>
      <c r="AU407" s="212" t="s">
        <v>82</v>
      </c>
      <c r="AY407" s="17" t="s">
        <v>134</v>
      </c>
      <c r="BE407" s="213">
        <f>IF(N407="základní",J407,0)</f>
        <v>0</v>
      </c>
      <c r="BF407" s="213">
        <f>IF(N407="snížená",J407,0)</f>
        <v>0</v>
      </c>
      <c r="BG407" s="213">
        <f>IF(N407="zákl. přenesená",J407,0)</f>
        <v>0</v>
      </c>
      <c r="BH407" s="213">
        <f>IF(N407="sníž. přenesená",J407,0)</f>
        <v>0</v>
      </c>
      <c r="BI407" s="213">
        <f>IF(N407="nulová",J407,0)</f>
        <v>0</v>
      </c>
      <c r="BJ407" s="17" t="s">
        <v>142</v>
      </c>
      <c r="BK407" s="213">
        <f>ROUND(I407*H407,2)</f>
        <v>0</v>
      </c>
      <c r="BL407" s="17" t="s">
        <v>530</v>
      </c>
      <c r="BM407" s="212" t="s">
        <v>836</v>
      </c>
    </row>
    <row r="408" spans="1:65" s="14" customFormat="1" x14ac:dyDescent="0.2">
      <c r="B408" s="226"/>
      <c r="C408" s="227"/>
      <c r="D408" s="216" t="s">
        <v>151</v>
      </c>
      <c r="E408" s="228" t="s">
        <v>1</v>
      </c>
      <c r="F408" s="229" t="s">
        <v>837</v>
      </c>
      <c r="G408" s="227"/>
      <c r="H408" s="228" t="s">
        <v>1</v>
      </c>
      <c r="I408" s="230"/>
      <c r="J408" s="227"/>
      <c r="K408" s="227"/>
      <c r="L408" s="231"/>
      <c r="M408" s="232"/>
      <c r="N408" s="233"/>
      <c r="O408" s="233"/>
      <c r="P408" s="233"/>
      <c r="Q408" s="233"/>
      <c r="R408" s="233"/>
      <c r="S408" s="233"/>
      <c r="T408" s="234"/>
      <c r="AT408" s="235" t="s">
        <v>151</v>
      </c>
      <c r="AU408" s="235" t="s">
        <v>82</v>
      </c>
      <c r="AV408" s="14" t="s">
        <v>82</v>
      </c>
      <c r="AW408" s="14" t="s">
        <v>34</v>
      </c>
      <c r="AX408" s="14" t="s">
        <v>77</v>
      </c>
      <c r="AY408" s="235" t="s">
        <v>134</v>
      </c>
    </row>
    <row r="409" spans="1:65" s="14" customFormat="1" x14ac:dyDescent="0.2">
      <c r="B409" s="226"/>
      <c r="C409" s="227"/>
      <c r="D409" s="216" t="s">
        <v>151</v>
      </c>
      <c r="E409" s="228" t="s">
        <v>1</v>
      </c>
      <c r="F409" s="229" t="s">
        <v>838</v>
      </c>
      <c r="G409" s="227"/>
      <c r="H409" s="228" t="s">
        <v>1</v>
      </c>
      <c r="I409" s="230"/>
      <c r="J409" s="227"/>
      <c r="K409" s="227"/>
      <c r="L409" s="231"/>
      <c r="M409" s="232"/>
      <c r="N409" s="233"/>
      <c r="O409" s="233"/>
      <c r="P409" s="233"/>
      <c r="Q409" s="233"/>
      <c r="R409" s="233"/>
      <c r="S409" s="233"/>
      <c r="T409" s="234"/>
      <c r="AT409" s="235" t="s">
        <v>151</v>
      </c>
      <c r="AU409" s="235" t="s">
        <v>82</v>
      </c>
      <c r="AV409" s="14" t="s">
        <v>82</v>
      </c>
      <c r="AW409" s="14" t="s">
        <v>34</v>
      </c>
      <c r="AX409" s="14" t="s">
        <v>77</v>
      </c>
      <c r="AY409" s="235" t="s">
        <v>134</v>
      </c>
    </row>
    <row r="410" spans="1:65" s="13" customFormat="1" x14ac:dyDescent="0.2">
      <c r="B410" s="214"/>
      <c r="C410" s="215"/>
      <c r="D410" s="216" t="s">
        <v>151</v>
      </c>
      <c r="E410" s="217" t="s">
        <v>1</v>
      </c>
      <c r="F410" s="218" t="s">
        <v>169</v>
      </c>
      <c r="G410" s="215"/>
      <c r="H410" s="219">
        <v>8</v>
      </c>
      <c r="I410" s="220"/>
      <c r="J410" s="215"/>
      <c r="K410" s="215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151</v>
      </c>
      <c r="AU410" s="225" t="s">
        <v>82</v>
      </c>
      <c r="AV410" s="13" t="s">
        <v>142</v>
      </c>
      <c r="AW410" s="13" t="s">
        <v>34</v>
      </c>
      <c r="AX410" s="13" t="s">
        <v>77</v>
      </c>
      <c r="AY410" s="225" t="s">
        <v>134</v>
      </c>
    </row>
    <row r="411" spans="1:65" s="14" customFormat="1" x14ac:dyDescent="0.2">
      <c r="B411" s="226"/>
      <c r="C411" s="227"/>
      <c r="D411" s="216" t="s">
        <v>151</v>
      </c>
      <c r="E411" s="228" t="s">
        <v>1</v>
      </c>
      <c r="F411" s="229" t="s">
        <v>839</v>
      </c>
      <c r="G411" s="227"/>
      <c r="H411" s="228" t="s">
        <v>1</v>
      </c>
      <c r="I411" s="230"/>
      <c r="J411" s="227"/>
      <c r="K411" s="227"/>
      <c r="L411" s="231"/>
      <c r="M411" s="232"/>
      <c r="N411" s="233"/>
      <c r="O411" s="233"/>
      <c r="P411" s="233"/>
      <c r="Q411" s="233"/>
      <c r="R411" s="233"/>
      <c r="S411" s="233"/>
      <c r="T411" s="234"/>
      <c r="AT411" s="235" t="s">
        <v>151</v>
      </c>
      <c r="AU411" s="235" t="s">
        <v>82</v>
      </c>
      <c r="AV411" s="14" t="s">
        <v>82</v>
      </c>
      <c r="AW411" s="14" t="s">
        <v>34</v>
      </c>
      <c r="AX411" s="14" t="s">
        <v>77</v>
      </c>
      <c r="AY411" s="235" t="s">
        <v>134</v>
      </c>
    </row>
    <row r="412" spans="1:65" s="13" customFormat="1" x14ac:dyDescent="0.2">
      <c r="B412" s="214"/>
      <c r="C412" s="215"/>
      <c r="D412" s="216" t="s">
        <v>151</v>
      </c>
      <c r="E412" s="217" t="s">
        <v>1</v>
      </c>
      <c r="F412" s="218" t="s">
        <v>183</v>
      </c>
      <c r="G412" s="215"/>
      <c r="H412" s="219">
        <v>16</v>
      </c>
      <c r="I412" s="220"/>
      <c r="J412" s="215"/>
      <c r="K412" s="215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151</v>
      </c>
      <c r="AU412" s="225" t="s">
        <v>82</v>
      </c>
      <c r="AV412" s="13" t="s">
        <v>142</v>
      </c>
      <c r="AW412" s="13" t="s">
        <v>34</v>
      </c>
      <c r="AX412" s="13" t="s">
        <v>77</v>
      </c>
      <c r="AY412" s="225" t="s">
        <v>134</v>
      </c>
    </row>
    <row r="413" spans="1:65" s="14" customFormat="1" x14ac:dyDescent="0.2">
      <c r="B413" s="226"/>
      <c r="C413" s="227"/>
      <c r="D413" s="216" t="s">
        <v>151</v>
      </c>
      <c r="E413" s="228" t="s">
        <v>1</v>
      </c>
      <c r="F413" s="229" t="s">
        <v>840</v>
      </c>
      <c r="G413" s="227"/>
      <c r="H413" s="228" t="s">
        <v>1</v>
      </c>
      <c r="I413" s="230"/>
      <c r="J413" s="227"/>
      <c r="K413" s="227"/>
      <c r="L413" s="231"/>
      <c r="M413" s="232"/>
      <c r="N413" s="233"/>
      <c r="O413" s="233"/>
      <c r="P413" s="233"/>
      <c r="Q413" s="233"/>
      <c r="R413" s="233"/>
      <c r="S413" s="233"/>
      <c r="T413" s="234"/>
      <c r="AT413" s="235" t="s">
        <v>151</v>
      </c>
      <c r="AU413" s="235" t="s">
        <v>82</v>
      </c>
      <c r="AV413" s="14" t="s">
        <v>82</v>
      </c>
      <c r="AW413" s="14" t="s">
        <v>34</v>
      </c>
      <c r="AX413" s="14" t="s">
        <v>77</v>
      </c>
      <c r="AY413" s="235" t="s">
        <v>134</v>
      </c>
    </row>
    <row r="414" spans="1:65" s="13" customFormat="1" x14ac:dyDescent="0.2">
      <c r="B414" s="214"/>
      <c r="C414" s="215"/>
      <c r="D414" s="216" t="s">
        <v>151</v>
      </c>
      <c r="E414" s="217" t="s">
        <v>1</v>
      </c>
      <c r="F414" s="218" t="s">
        <v>183</v>
      </c>
      <c r="G414" s="215"/>
      <c r="H414" s="219">
        <v>16</v>
      </c>
      <c r="I414" s="220"/>
      <c r="J414" s="215"/>
      <c r="K414" s="215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151</v>
      </c>
      <c r="AU414" s="225" t="s">
        <v>82</v>
      </c>
      <c r="AV414" s="13" t="s">
        <v>142</v>
      </c>
      <c r="AW414" s="13" t="s">
        <v>34</v>
      </c>
      <c r="AX414" s="13" t="s">
        <v>77</v>
      </c>
      <c r="AY414" s="225" t="s">
        <v>134</v>
      </c>
    </row>
    <row r="415" spans="1:65" s="15" customFormat="1" x14ac:dyDescent="0.2">
      <c r="B415" s="236"/>
      <c r="C415" s="237"/>
      <c r="D415" s="216" t="s">
        <v>151</v>
      </c>
      <c r="E415" s="238" t="s">
        <v>1</v>
      </c>
      <c r="F415" s="239" t="s">
        <v>187</v>
      </c>
      <c r="G415" s="237"/>
      <c r="H415" s="240">
        <v>40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AT415" s="246" t="s">
        <v>151</v>
      </c>
      <c r="AU415" s="246" t="s">
        <v>82</v>
      </c>
      <c r="AV415" s="15" t="s">
        <v>141</v>
      </c>
      <c r="AW415" s="15" t="s">
        <v>34</v>
      </c>
      <c r="AX415" s="15" t="s">
        <v>82</v>
      </c>
      <c r="AY415" s="246" t="s">
        <v>134</v>
      </c>
    </row>
    <row r="416" spans="1:65" s="2" customFormat="1" ht="16.5" customHeight="1" x14ac:dyDescent="0.2">
      <c r="A416" s="34"/>
      <c r="B416" s="35"/>
      <c r="C416" s="200" t="s">
        <v>841</v>
      </c>
      <c r="D416" s="200" t="s">
        <v>137</v>
      </c>
      <c r="E416" s="201" t="s">
        <v>842</v>
      </c>
      <c r="F416" s="202" t="s">
        <v>843</v>
      </c>
      <c r="G416" s="203" t="s">
        <v>835</v>
      </c>
      <c r="H416" s="204">
        <v>8</v>
      </c>
      <c r="I416" s="205"/>
      <c r="J416" s="206">
        <f>ROUND(I416*H416,2)</f>
        <v>0</v>
      </c>
      <c r="K416" s="207"/>
      <c r="L416" s="39"/>
      <c r="M416" s="208" t="s">
        <v>1</v>
      </c>
      <c r="N416" s="209" t="s">
        <v>43</v>
      </c>
      <c r="O416" s="71"/>
      <c r="P416" s="210">
        <f>O416*H416</f>
        <v>0</v>
      </c>
      <c r="Q416" s="210">
        <v>0</v>
      </c>
      <c r="R416" s="210">
        <f>Q416*H416</f>
        <v>0</v>
      </c>
      <c r="S416" s="210">
        <v>0</v>
      </c>
      <c r="T416" s="211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12" t="s">
        <v>530</v>
      </c>
      <c r="AT416" s="212" t="s">
        <v>137</v>
      </c>
      <c r="AU416" s="212" t="s">
        <v>82</v>
      </c>
      <c r="AY416" s="17" t="s">
        <v>134</v>
      </c>
      <c r="BE416" s="213">
        <f>IF(N416="základní",J416,0)</f>
        <v>0</v>
      </c>
      <c r="BF416" s="213">
        <f>IF(N416="snížená",J416,0)</f>
        <v>0</v>
      </c>
      <c r="BG416" s="213">
        <f>IF(N416="zákl. přenesená",J416,0)</f>
        <v>0</v>
      </c>
      <c r="BH416" s="213">
        <f>IF(N416="sníž. přenesená",J416,0)</f>
        <v>0</v>
      </c>
      <c r="BI416" s="213">
        <f>IF(N416="nulová",J416,0)</f>
        <v>0</v>
      </c>
      <c r="BJ416" s="17" t="s">
        <v>142</v>
      </c>
      <c r="BK416" s="213">
        <f>ROUND(I416*H416,2)</f>
        <v>0</v>
      </c>
      <c r="BL416" s="17" t="s">
        <v>530</v>
      </c>
      <c r="BM416" s="212" t="s">
        <v>844</v>
      </c>
    </row>
    <row r="417" spans="1:65" s="14" customFormat="1" ht="22.5" x14ac:dyDescent="0.2">
      <c r="B417" s="226"/>
      <c r="C417" s="227"/>
      <c r="D417" s="216" t="s">
        <v>151</v>
      </c>
      <c r="E417" s="228" t="s">
        <v>1</v>
      </c>
      <c r="F417" s="229" t="s">
        <v>845</v>
      </c>
      <c r="G417" s="227"/>
      <c r="H417" s="228" t="s">
        <v>1</v>
      </c>
      <c r="I417" s="230"/>
      <c r="J417" s="227"/>
      <c r="K417" s="227"/>
      <c r="L417" s="231"/>
      <c r="M417" s="232"/>
      <c r="N417" s="233"/>
      <c r="O417" s="233"/>
      <c r="P417" s="233"/>
      <c r="Q417" s="233"/>
      <c r="R417" s="233"/>
      <c r="S417" s="233"/>
      <c r="T417" s="234"/>
      <c r="AT417" s="235" t="s">
        <v>151</v>
      </c>
      <c r="AU417" s="235" t="s">
        <v>82</v>
      </c>
      <c r="AV417" s="14" t="s">
        <v>82</v>
      </c>
      <c r="AW417" s="14" t="s">
        <v>34</v>
      </c>
      <c r="AX417" s="14" t="s">
        <v>77</v>
      </c>
      <c r="AY417" s="235" t="s">
        <v>134</v>
      </c>
    </row>
    <row r="418" spans="1:65" s="13" customFormat="1" x14ac:dyDescent="0.2">
      <c r="B418" s="214"/>
      <c r="C418" s="215"/>
      <c r="D418" s="216" t="s">
        <v>151</v>
      </c>
      <c r="E418" s="217" t="s">
        <v>1</v>
      </c>
      <c r="F418" s="218" t="s">
        <v>169</v>
      </c>
      <c r="G418" s="215"/>
      <c r="H418" s="219">
        <v>8</v>
      </c>
      <c r="I418" s="220"/>
      <c r="J418" s="215"/>
      <c r="K418" s="215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151</v>
      </c>
      <c r="AU418" s="225" t="s">
        <v>82</v>
      </c>
      <c r="AV418" s="13" t="s">
        <v>142</v>
      </c>
      <c r="AW418" s="13" t="s">
        <v>34</v>
      </c>
      <c r="AX418" s="13" t="s">
        <v>82</v>
      </c>
      <c r="AY418" s="225" t="s">
        <v>134</v>
      </c>
    </row>
    <row r="419" spans="1:65" s="2" customFormat="1" ht="16.5" customHeight="1" x14ac:dyDescent="0.2">
      <c r="A419" s="34"/>
      <c r="B419" s="35"/>
      <c r="C419" s="200" t="s">
        <v>846</v>
      </c>
      <c r="D419" s="200" t="s">
        <v>137</v>
      </c>
      <c r="E419" s="201" t="s">
        <v>847</v>
      </c>
      <c r="F419" s="202" t="s">
        <v>848</v>
      </c>
      <c r="G419" s="203" t="s">
        <v>835</v>
      </c>
      <c r="H419" s="204">
        <v>4</v>
      </c>
      <c r="I419" s="205"/>
      <c r="J419" s="206">
        <f>ROUND(I419*H419,2)</f>
        <v>0</v>
      </c>
      <c r="K419" s="207"/>
      <c r="L419" s="39"/>
      <c r="M419" s="208" t="s">
        <v>1</v>
      </c>
      <c r="N419" s="209" t="s">
        <v>43</v>
      </c>
      <c r="O419" s="71"/>
      <c r="P419" s="210">
        <f>O419*H419</f>
        <v>0</v>
      </c>
      <c r="Q419" s="210">
        <v>0</v>
      </c>
      <c r="R419" s="210">
        <f>Q419*H419</f>
        <v>0</v>
      </c>
      <c r="S419" s="210">
        <v>0</v>
      </c>
      <c r="T419" s="211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12" t="s">
        <v>530</v>
      </c>
      <c r="AT419" s="212" t="s">
        <v>137</v>
      </c>
      <c r="AU419" s="212" t="s">
        <v>82</v>
      </c>
      <c r="AY419" s="17" t="s">
        <v>134</v>
      </c>
      <c r="BE419" s="213">
        <f>IF(N419="základní",J419,0)</f>
        <v>0</v>
      </c>
      <c r="BF419" s="213">
        <f>IF(N419="snížená",J419,0)</f>
        <v>0</v>
      </c>
      <c r="BG419" s="213">
        <f>IF(N419="zákl. přenesená",J419,0)</f>
        <v>0</v>
      </c>
      <c r="BH419" s="213">
        <f>IF(N419="sníž. přenesená",J419,0)</f>
        <v>0</v>
      </c>
      <c r="BI419" s="213">
        <f>IF(N419="nulová",J419,0)</f>
        <v>0</v>
      </c>
      <c r="BJ419" s="17" t="s">
        <v>142</v>
      </c>
      <c r="BK419" s="213">
        <f>ROUND(I419*H419,2)</f>
        <v>0</v>
      </c>
      <c r="BL419" s="17" t="s">
        <v>530</v>
      </c>
      <c r="BM419" s="212" t="s">
        <v>849</v>
      </c>
    </row>
    <row r="420" spans="1:65" s="14" customFormat="1" x14ac:dyDescent="0.2">
      <c r="B420" s="226"/>
      <c r="C420" s="227"/>
      <c r="D420" s="216" t="s">
        <v>151</v>
      </c>
      <c r="E420" s="228" t="s">
        <v>1</v>
      </c>
      <c r="F420" s="229" t="s">
        <v>850</v>
      </c>
      <c r="G420" s="227"/>
      <c r="H420" s="228" t="s">
        <v>1</v>
      </c>
      <c r="I420" s="230"/>
      <c r="J420" s="227"/>
      <c r="K420" s="227"/>
      <c r="L420" s="231"/>
      <c r="M420" s="232"/>
      <c r="N420" s="233"/>
      <c r="O420" s="233"/>
      <c r="P420" s="233"/>
      <c r="Q420" s="233"/>
      <c r="R420" s="233"/>
      <c r="S420" s="233"/>
      <c r="T420" s="234"/>
      <c r="AT420" s="235" t="s">
        <v>151</v>
      </c>
      <c r="AU420" s="235" t="s">
        <v>82</v>
      </c>
      <c r="AV420" s="14" t="s">
        <v>82</v>
      </c>
      <c r="AW420" s="14" t="s">
        <v>34</v>
      </c>
      <c r="AX420" s="14" t="s">
        <v>77</v>
      </c>
      <c r="AY420" s="235" t="s">
        <v>134</v>
      </c>
    </row>
    <row r="421" spans="1:65" s="13" customFormat="1" x14ac:dyDescent="0.2">
      <c r="B421" s="214"/>
      <c r="C421" s="215"/>
      <c r="D421" s="216" t="s">
        <v>151</v>
      </c>
      <c r="E421" s="217" t="s">
        <v>1</v>
      </c>
      <c r="F421" s="218" t="s">
        <v>141</v>
      </c>
      <c r="G421" s="215"/>
      <c r="H421" s="219">
        <v>4</v>
      </c>
      <c r="I421" s="220"/>
      <c r="J421" s="215"/>
      <c r="K421" s="215"/>
      <c r="L421" s="221"/>
      <c r="M421" s="222"/>
      <c r="N421" s="223"/>
      <c r="O421" s="223"/>
      <c r="P421" s="223"/>
      <c r="Q421" s="223"/>
      <c r="R421" s="223"/>
      <c r="S421" s="223"/>
      <c r="T421" s="224"/>
      <c r="AT421" s="225" t="s">
        <v>151</v>
      </c>
      <c r="AU421" s="225" t="s">
        <v>82</v>
      </c>
      <c r="AV421" s="13" t="s">
        <v>142</v>
      </c>
      <c r="AW421" s="13" t="s">
        <v>34</v>
      </c>
      <c r="AX421" s="13" t="s">
        <v>82</v>
      </c>
      <c r="AY421" s="225" t="s">
        <v>134</v>
      </c>
    </row>
    <row r="422" spans="1:65" s="2" customFormat="1" ht="21.75" customHeight="1" x14ac:dyDescent="0.2">
      <c r="A422" s="34"/>
      <c r="B422" s="35"/>
      <c r="C422" s="200" t="s">
        <v>851</v>
      </c>
      <c r="D422" s="200" t="s">
        <v>137</v>
      </c>
      <c r="E422" s="201" t="s">
        <v>852</v>
      </c>
      <c r="F422" s="202" t="s">
        <v>853</v>
      </c>
      <c r="G422" s="203" t="s">
        <v>835</v>
      </c>
      <c r="H422" s="204">
        <v>6</v>
      </c>
      <c r="I422" s="205"/>
      <c r="J422" s="206">
        <f>ROUND(I422*H422,2)</f>
        <v>0</v>
      </c>
      <c r="K422" s="207"/>
      <c r="L422" s="39"/>
      <c r="M422" s="208" t="s">
        <v>1</v>
      </c>
      <c r="N422" s="209" t="s">
        <v>43</v>
      </c>
      <c r="O422" s="71"/>
      <c r="P422" s="210">
        <f>O422*H422</f>
        <v>0</v>
      </c>
      <c r="Q422" s="210">
        <v>0</v>
      </c>
      <c r="R422" s="210">
        <f>Q422*H422</f>
        <v>0</v>
      </c>
      <c r="S422" s="210">
        <v>0</v>
      </c>
      <c r="T422" s="211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2" t="s">
        <v>530</v>
      </c>
      <c r="AT422" s="212" t="s">
        <v>137</v>
      </c>
      <c r="AU422" s="212" t="s">
        <v>82</v>
      </c>
      <c r="AY422" s="17" t="s">
        <v>134</v>
      </c>
      <c r="BE422" s="213">
        <f>IF(N422="základní",J422,0)</f>
        <v>0</v>
      </c>
      <c r="BF422" s="213">
        <f>IF(N422="snížená",J422,0)</f>
        <v>0</v>
      </c>
      <c r="BG422" s="213">
        <f>IF(N422="zákl. přenesená",J422,0)</f>
        <v>0</v>
      </c>
      <c r="BH422" s="213">
        <f>IF(N422="sníž. přenesená",J422,0)</f>
        <v>0</v>
      </c>
      <c r="BI422" s="213">
        <f>IF(N422="nulová",J422,0)</f>
        <v>0</v>
      </c>
      <c r="BJ422" s="17" t="s">
        <v>142</v>
      </c>
      <c r="BK422" s="213">
        <f>ROUND(I422*H422,2)</f>
        <v>0</v>
      </c>
      <c r="BL422" s="17" t="s">
        <v>530</v>
      </c>
      <c r="BM422" s="212" t="s">
        <v>854</v>
      </c>
    </row>
    <row r="423" spans="1:65" s="12" customFormat="1" ht="25.9" customHeight="1" x14ac:dyDescent="0.2">
      <c r="B423" s="184"/>
      <c r="C423" s="185"/>
      <c r="D423" s="186" t="s">
        <v>76</v>
      </c>
      <c r="E423" s="187" t="s">
        <v>855</v>
      </c>
      <c r="F423" s="187" t="s">
        <v>856</v>
      </c>
      <c r="G423" s="185"/>
      <c r="H423" s="185"/>
      <c r="I423" s="188"/>
      <c r="J423" s="189">
        <f>BK423</f>
        <v>0</v>
      </c>
      <c r="K423" s="185"/>
      <c r="L423" s="190"/>
      <c r="M423" s="191"/>
      <c r="N423" s="192"/>
      <c r="O423" s="192"/>
      <c r="P423" s="193">
        <f>P424+P426</f>
        <v>0</v>
      </c>
      <c r="Q423" s="192"/>
      <c r="R423" s="193">
        <f>R424+R426</f>
        <v>0</v>
      </c>
      <c r="S423" s="192"/>
      <c r="T423" s="194">
        <f>T424+T426</f>
        <v>0</v>
      </c>
      <c r="AR423" s="195" t="s">
        <v>158</v>
      </c>
      <c r="AT423" s="196" t="s">
        <v>76</v>
      </c>
      <c r="AU423" s="196" t="s">
        <v>77</v>
      </c>
      <c r="AY423" s="195" t="s">
        <v>134</v>
      </c>
      <c r="BK423" s="197">
        <f>BK424+BK426</f>
        <v>0</v>
      </c>
    </row>
    <row r="424" spans="1:65" s="12" customFormat="1" ht="22.9" customHeight="1" x14ac:dyDescent="0.2">
      <c r="B424" s="184"/>
      <c r="C424" s="185"/>
      <c r="D424" s="186" t="s">
        <v>76</v>
      </c>
      <c r="E424" s="198" t="s">
        <v>857</v>
      </c>
      <c r="F424" s="198" t="s">
        <v>858</v>
      </c>
      <c r="G424" s="185"/>
      <c r="H424" s="185"/>
      <c r="I424" s="188"/>
      <c r="J424" s="199">
        <f>BK424</f>
        <v>0</v>
      </c>
      <c r="K424" s="185"/>
      <c r="L424" s="190"/>
      <c r="M424" s="191"/>
      <c r="N424" s="192"/>
      <c r="O424" s="192"/>
      <c r="P424" s="193">
        <f>P425</f>
        <v>0</v>
      </c>
      <c r="Q424" s="192"/>
      <c r="R424" s="193">
        <f>R425</f>
        <v>0</v>
      </c>
      <c r="S424" s="192"/>
      <c r="T424" s="194">
        <f>T425</f>
        <v>0</v>
      </c>
      <c r="AR424" s="195" t="s">
        <v>158</v>
      </c>
      <c r="AT424" s="196" t="s">
        <v>76</v>
      </c>
      <c r="AU424" s="196" t="s">
        <v>82</v>
      </c>
      <c r="AY424" s="195" t="s">
        <v>134</v>
      </c>
      <c r="BK424" s="197">
        <f>BK425</f>
        <v>0</v>
      </c>
    </row>
    <row r="425" spans="1:65" s="2" customFormat="1" ht="16.5" customHeight="1" x14ac:dyDescent="0.2">
      <c r="A425" s="34"/>
      <c r="B425" s="35"/>
      <c r="C425" s="200" t="s">
        <v>859</v>
      </c>
      <c r="D425" s="200" t="s">
        <v>137</v>
      </c>
      <c r="E425" s="201" t="s">
        <v>860</v>
      </c>
      <c r="F425" s="202" t="s">
        <v>858</v>
      </c>
      <c r="G425" s="203" t="s">
        <v>374</v>
      </c>
      <c r="H425" s="204">
        <v>1</v>
      </c>
      <c r="I425" s="205"/>
      <c r="J425" s="206">
        <f>ROUND(I425*H425,2)</f>
        <v>0</v>
      </c>
      <c r="K425" s="207"/>
      <c r="L425" s="39"/>
      <c r="M425" s="208" t="s">
        <v>1</v>
      </c>
      <c r="N425" s="209" t="s">
        <v>43</v>
      </c>
      <c r="O425" s="71"/>
      <c r="P425" s="210">
        <f>O425*H425</f>
        <v>0</v>
      </c>
      <c r="Q425" s="210">
        <v>0</v>
      </c>
      <c r="R425" s="210">
        <f>Q425*H425</f>
        <v>0</v>
      </c>
      <c r="S425" s="210">
        <v>0</v>
      </c>
      <c r="T425" s="211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2" t="s">
        <v>861</v>
      </c>
      <c r="AT425" s="212" t="s">
        <v>137</v>
      </c>
      <c r="AU425" s="212" t="s">
        <v>142</v>
      </c>
      <c r="AY425" s="17" t="s">
        <v>134</v>
      </c>
      <c r="BE425" s="213">
        <f>IF(N425="základní",J425,0)</f>
        <v>0</v>
      </c>
      <c r="BF425" s="213">
        <f>IF(N425="snížená",J425,0)</f>
        <v>0</v>
      </c>
      <c r="BG425" s="213">
        <f>IF(N425="zákl. přenesená",J425,0)</f>
        <v>0</v>
      </c>
      <c r="BH425" s="213">
        <f>IF(N425="sníž. přenesená",J425,0)</f>
        <v>0</v>
      </c>
      <c r="BI425" s="213">
        <f>IF(N425="nulová",J425,0)</f>
        <v>0</v>
      </c>
      <c r="BJ425" s="17" t="s">
        <v>142</v>
      </c>
      <c r="BK425" s="213">
        <f>ROUND(I425*H425,2)</f>
        <v>0</v>
      </c>
      <c r="BL425" s="17" t="s">
        <v>861</v>
      </c>
      <c r="BM425" s="212" t="s">
        <v>862</v>
      </c>
    </row>
    <row r="426" spans="1:65" s="12" customFormat="1" ht="22.9" customHeight="1" x14ac:dyDescent="0.2">
      <c r="B426" s="184"/>
      <c r="C426" s="185"/>
      <c r="D426" s="186" t="s">
        <v>76</v>
      </c>
      <c r="E426" s="198" t="s">
        <v>863</v>
      </c>
      <c r="F426" s="198" t="s">
        <v>864</v>
      </c>
      <c r="G426" s="185"/>
      <c r="H426" s="185"/>
      <c r="I426" s="188"/>
      <c r="J426" s="199">
        <f>BK426</f>
        <v>0</v>
      </c>
      <c r="K426" s="185"/>
      <c r="L426" s="190"/>
      <c r="M426" s="191"/>
      <c r="N426" s="192"/>
      <c r="O426" s="192"/>
      <c r="P426" s="193">
        <f>P427</f>
        <v>0</v>
      </c>
      <c r="Q426" s="192"/>
      <c r="R426" s="193">
        <f>R427</f>
        <v>0</v>
      </c>
      <c r="S426" s="192"/>
      <c r="T426" s="194">
        <f>T427</f>
        <v>0</v>
      </c>
      <c r="AR426" s="195" t="s">
        <v>158</v>
      </c>
      <c r="AT426" s="196" t="s">
        <v>76</v>
      </c>
      <c r="AU426" s="196" t="s">
        <v>82</v>
      </c>
      <c r="AY426" s="195" t="s">
        <v>134</v>
      </c>
      <c r="BK426" s="197">
        <f>BK427</f>
        <v>0</v>
      </c>
    </row>
    <row r="427" spans="1:65" s="2" customFormat="1" ht="16.5" customHeight="1" x14ac:dyDescent="0.2">
      <c r="A427" s="34"/>
      <c r="B427" s="35"/>
      <c r="C427" s="200" t="s">
        <v>865</v>
      </c>
      <c r="D427" s="200" t="s">
        <v>137</v>
      </c>
      <c r="E427" s="201" t="s">
        <v>866</v>
      </c>
      <c r="F427" s="202" t="s">
        <v>864</v>
      </c>
      <c r="G427" s="203" t="s">
        <v>374</v>
      </c>
      <c r="H427" s="204">
        <v>1</v>
      </c>
      <c r="I427" s="205"/>
      <c r="J427" s="206">
        <f>ROUND(I427*H427,2)</f>
        <v>0</v>
      </c>
      <c r="K427" s="207"/>
      <c r="L427" s="39"/>
      <c r="M427" s="258" t="s">
        <v>1</v>
      </c>
      <c r="N427" s="259" t="s">
        <v>43</v>
      </c>
      <c r="O427" s="260"/>
      <c r="P427" s="261">
        <f>O427*H427</f>
        <v>0</v>
      </c>
      <c r="Q427" s="261">
        <v>0</v>
      </c>
      <c r="R427" s="261">
        <f>Q427*H427</f>
        <v>0</v>
      </c>
      <c r="S427" s="261">
        <v>0</v>
      </c>
      <c r="T427" s="262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12" t="s">
        <v>861</v>
      </c>
      <c r="AT427" s="212" t="s">
        <v>137</v>
      </c>
      <c r="AU427" s="212" t="s">
        <v>142</v>
      </c>
      <c r="AY427" s="17" t="s">
        <v>134</v>
      </c>
      <c r="BE427" s="213">
        <f>IF(N427="základní",J427,0)</f>
        <v>0</v>
      </c>
      <c r="BF427" s="213">
        <f>IF(N427="snížená",J427,0)</f>
        <v>0</v>
      </c>
      <c r="BG427" s="213">
        <f>IF(N427="zákl. přenesená",J427,0)</f>
        <v>0</v>
      </c>
      <c r="BH427" s="213">
        <f>IF(N427="sníž. přenesená",J427,0)</f>
        <v>0</v>
      </c>
      <c r="BI427" s="213">
        <f>IF(N427="nulová",J427,0)</f>
        <v>0</v>
      </c>
      <c r="BJ427" s="17" t="s">
        <v>142</v>
      </c>
      <c r="BK427" s="213">
        <f>ROUND(I427*H427,2)</f>
        <v>0</v>
      </c>
      <c r="BL427" s="17" t="s">
        <v>861</v>
      </c>
      <c r="BM427" s="212" t="s">
        <v>867</v>
      </c>
    </row>
    <row r="428" spans="1:65" s="2" customFormat="1" ht="6.95" customHeight="1" x14ac:dyDescent="0.2">
      <c r="A428" s="34"/>
      <c r="B428" s="54"/>
      <c r="C428" s="55"/>
      <c r="D428" s="55"/>
      <c r="E428" s="55"/>
      <c r="F428" s="55"/>
      <c r="G428" s="55"/>
      <c r="H428" s="55"/>
      <c r="I428" s="148"/>
      <c r="J428" s="55"/>
      <c r="K428" s="55"/>
      <c r="L428" s="39"/>
      <c r="M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</row>
  </sheetData>
  <sheetProtection algorithmName="SHA-512" hashValue="9MWMBlA57igzLmxem5qS1T0dBst+oAQzydbOS5Qa9ilPeCXHAQT8g763gncD8t76fGkm0icRfAYb/lXG9z0hxQ==" saltValue="y9Opm5p+7eZn8W8qILS6uJbxSqziu5NzyuqhA3pV0LZuSWJUBnoxOopLxEHBMMWmjH/50G7gSITWTjYNJle+oQ==" spinCount="100000" sheet="1" objects="1" scenarios="1" formatColumns="0" formatRows="0" autoFilter="0"/>
  <autoFilter ref="C140:K42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Bezbariérové řešení b...</vt:lpstr>
      <vt:lpstr>'1 - Bezbariérové řešení b...'!Názvy_tisku</vt:lpstr>
      <vt:lpstr>'Rekapitulace stavby'!Názvy_tisku</vt:lpstr>
      <vt:lpstr>'1 - Bezbariérové řešení b...'!Oblast_tisku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2020-03-12T11:47:12Z</cp:lastPrinted>
  <dcterms:created xsi:type="dcterms:W3CDTF">2020-03-12T11:41:59Z</dcterms:created>
  <dcterms:modified xsi:type="dcterms:W3CDTF">2020-03-16T07:47:16Z</dcterms:modified>
</cp:coreProperties>
</file>